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5315" windowHeight="8250" tabRatio="893"/>
  </bookViews>
  <sheets>
    <sheet name="2021" sheetId="23" r:id="rId1"/>
    <sheet name="2022" sheetId="25" r:id="rId2"/>
    <sheet name="2023" sheetId="26" r:id="rId3"/>
    <sheet name="2024" sheetId="28" r:id="rId4"/>
    <sheet name="2025" sheetId="29" r:id="rId5"/>
  </sheets>
  <calcPr calcId="145621"/>
</workbook>
</file>

<file path=xl/calcChain.xml><?xml version="1.0" encoding="utf-8"?>
<calcChain xmlns="http://schemas.openxmlformats.org/spreadsheetml/2006/main">
  <c r="AG76" i="29" l="1"/>
  <c r="AG68" i="29"/>
  <c r="AG67" i="29"/>
  <c r="AG61" i="29"/>
  <c r="AG58" i="29"/>
  <c r="AG56" i="29"/>
  <c r="AG54" i="29"/>
  <c r="AG53" i="29"/>
  <c r="AG49" i="29"/>
  <c r="AG42" i="29"/>
  <c r="AG39" i="29"/>
  <c r="AJ38" i="29"/>
  <c r="AG36" i="29"/>
  <c r="AG35" i="29"/>
  <c r="AJ34" i="29"/>
  <c r="AG33" i="29"/>
  <c r="AG32" i="29"/>
  <c r="AJ31" i="29"/>
  <c r="AG30" i="29"/>
  <c r="AJ29" i="29"/>
  <c r="AJ28" i="29"/>
  <c r="AG28" i="29"/>
  <c r="AG27" i="29"/>
  <c r="AJ26" i="29"/>
  <c r="AG23" i="29"/>
  <c r="AG22" i="29"/>
  <c r="AG21" i="29"/>
  <c r="AJ20" i="29"/>
  <c r="AG20" i="29"/>
  <c r="AG19" i="29"/>
  <c r="AJ18" i="29"/>
  <c r="AG18" i="29"/>
  <c r="AG17" i="29"/>
  <c r="AJ16" i="29"/>
  <c r="AG16" i="29"/>
  <c r="AJ15" i="29"/>
  <c r="AG15" i="29"/>
  <c r="AJ14" i="29"/>
  <c r="AG14" i="29"/>
  <c r="AJ13" i="29"/>
  <c r="AG13" i="29"/>
  <c r="AJ12" i="29"/>
  <c r="AG12" i="29"/>
  <c r="AJ11" i="29"/>
  <c r="AG11" i="29"/>
  <c r="AJ10" i="29"/>
  <c r="AG10" i="29"/>
  <c r="AG9" i="29"/>
  <c r="AJ8" i="29"/>
  <c r="AG8" i="29"/>
  <c r="AJ7" i="29"/>
  <c r="AG7" i="29"/>
  <c r="AJ5" i="29"/>
  <c r="AG5" i="29"/>
  <c r="AJ4" i="29"/>
  <c r="AJ125" i="29" s="1"/>
  <c r="AG4" i="29"/>
  <c r="AG141" i="29" s="1"/>
  <c r="O93" i="26" l="1"/>
  <c r="M93" i="26"/>
  <c r="L93" i="26"/>
  <c r="K93" i="26"/>
  <c r="J93" i="26"/>
  <c r="I93" i="26"/>
  <c r="H93" i="26"/>
  <c r="G93" i="26"/>
  <c r="F93" i="26"/>
  <c r="E93" i="26"/>
  <c r="D93" i="26"/>
  <c r="C93" i="26"/>
  <c r="B93" i="26"/>
  <c r="P92" i="26"/>
  <c r="N92" i="26"/>
  <c r="N91" i="26"/>
  <c r="P91" i="26" s="1"/>
  <c r="N90" i="26"/>
  <c r="P90" i="26" s="1"/>
  <c r="N89" i="26"/>
  <c r="P89" i="26" s="1"/>
  <c r="N88" i="26"/>
  <c r="P88" i="26" s="1"/>
  <c r="N87" i="26"/>
  <c r="P87" i="26" s="1"/>
  <c r="N86" i="26"/>
  <c r="P86" i="26" s="1"/>
  <c r="P85" i="26"/>
  <c r="N85" i="26"/>
  <c r="N84" i="26"/>
  <c r="P84" i="26" s="1"/>
  <c r="N83" i="26"/>
  <c r="P83" i="26" s="1"/>
  <c r="N82" i="26"/>
  <c r="P82" i="26" s="1"/>
  <c r="N81" i="26"/>
  <c r="P81" i="26" s="1"/>
  <c r="N80" i="26"/>
  <c r="P80" i="26" s="1"/>
  <c r="N79" i="26"/>
  <c r="P79" i="26" s="1"/>
  <c r="N78" i="26"/>
  <c r="P78" i="26" s="1"/>
  <c r="N77" i="26"/>
  <c r="P77" i="26" s="1"/>
  <c r="N76" i="26"/>
  <c r="P76" i="26" s="1"/>
  <c r="N75" i="26"/>
  <c r="P75" i="26" s="1"/>
  <c r="P74" i="26"/>
  <c r="N74" i="26"/>
  <c r="N73" i="26"/>
  <c r="P73" i="26" s="1"/>
  <c r="N72" i="26"/>
  <c r="P72" i="26" s="1"/>
  <c r="N71" i="26"/>
  <c r="P71" i="26" s="1"/>
  <c r="N70" i="26"/>
  <c r="P70" i="26" s="1"/>
  <c r="N69" i="26"/>
  <c r="P69" i="26" s="1"/>
  <c r="N68" i="26"/>
  <c r="P68" i="26" s="1"/>
  <c r="P67" i="26"/>
  <c r="N67" i="26"/>
  <c r="N66" i="26"/>
  <c r="P66" i="26" s="1"/>
  <c r="N65" i="26"/>
  <c r="P65" i="26" s="1"/>
  <c r="N64" i="26"/>
  <c r="P64" i="26" s="1"/>
  <c r="N63" i="26"/>
  <c r="P63" i="26" s="1"/>
  <c r="N62" i="26"/>
  <c r="P62" i="26" s="1"/>
  <c r="N61" i="26"/>
  <c r="P61" i="26" s="1"/>
  <c r="N60" i="26"/>
  <c r="P60" i="26" s="1"/>
  <c r="N59" i="26"/>
  <c r="P59" i="26" s="1"/>
  <c r="N58" i="26"/>
  <c r="P58" i="26" s="1"/>
  <c r="N57" i="26"/>
  <c r="P57" i="26" s="1"/>
  <c r="P56" i="26"/>
  <c r="N56" i="26"/>
  <c r="N55" i="26"/>
  <c r="P55" i="26" s="1"/>
  <c r="N54" i="26"/>
  <c r="P54" i="26" s="1"/>
  <c r="N53" i="26"/>
  <c r="P53" i="26" s="1"/>
  <c r="N52" i="26"/>
  <c r="P52" i="26" s="1"/>
  <c r="N51" i="26"/>
  <c r="P51" i="26" s="1"/>
  <c r="N50" i="26"/>
  <c r="P50" i="26" s="1"/>
  <c r="P49" i="26"/>
  <c r="N49" i="26"/>
  <c r="N48" i="26"/>
  <c r="P48" i="26" s="1"/>
  <c r="N47" i="26"/>
  <c r="P47" i="26" s="1"/>
  <c r="N46" i="26"/>
  <c r="P46" i="26" s="1"/>
  <c r="N45" i="26"/>
  <c r="P45" i="26" s="1"/>
  <c r="N44" i="26"/>
  <c r="P44" i="26" s="1"/>
  <c r="N43" i="26"/>
  <c r="P43" i="26" s="1"/>
  <c r="N42" i="26"/>
  <c r="P42" i="26" s="1"/>
  <c r="N41" i="26"/>
  <c r="P41" i="26" s="1"/>
  <c r="N40" i="26"/>
  <c r="P40" i="26" s="1"/>
  <c r="N39" i="26"/>
  <c r="P39" i="26" s="1"/>
  <c r="P38" i="26"/>
  <c r="N38" i="26"/>
  <c r="N37" i="26"/>
  <c r="P37" i="26" s="1"/>
  <c r="N36" i="26"/>
  <c r="P36" i="26" s="1"/>
  <c r="N35" i="26"/>
  <c r="P35" i="26" s="1"/>
  <c r="N34" i="26"/>
  <c r="P34" i="26" s="1"/>
  <c r="N33" i="26"/>
  <c r="P33" i="26" s="1"/>
  <c r="N32" i="26"/>
  <c r="P32" i="26" s="1"/>
  <c r="P31" i="26"/>
  <c r="N31" i="26"/>
  <c r="N30" i="26"/>
  <c r="P30" i="26" s="1"/>
  <c r="N29" i="26"/>
  <c r="P29" i="26" s="1"/>
  <c r="N28" i="26"/>
  <c r="P28" i="26" s="1"/>
  <c r="N27" i="26"/>
  <c r="P27" i="26" s="1"/>
  <c r="N26" i="26"/>
  <c r="P26" i="26" s="1"/>
  <c r="N25" i="26"/>
  <c r="P25" i="26" s="1"/>
  <c r="N24" i="26"/>
  <c r="P24" i="26" s="1"/>
  <c r="N23" i="26"/>
  <c r="P23" i="26" s="1"/>
  <c r="M15" i="26"/>
  <c r="L15" i="26"/>
  <c r="K15" i="26"/>
  <c r="J15" i="26"/>
  <c r="I15" i="26"/>
  <c r="H15" i="26"/>
  <c r="G15" i="26"/>
  <c r="F15" i="26"/>
  <c r="E15" i="26"/>
  <c r="D15" i="26"/>
  <c r="C15" i="26"/>
  <c r="B15" i="26"/>
  <c r="N14" i="26"/>
  <c r="N13" i="26"/>
  <c r="Q12" i="26"/>
  <c r="P12" i="26"/>
  <c r="N12" i="26"/>
  <c r="N11" i="26"/>
  <c r="Q11" i="26" s="1"/>
  <c r="N10" i="26"/>
  <c r="P10" i="26" s="1"/>
  <c r="N9" i="26"/>
  <c r="Q9" i="26" s="1"/>
  <c r="N8" i="26"/>
  <c r="P8" i="26" s="1"/>
  <c r="N7" i="26"/>
  <c r="Q7" i="26" s="1"/>
  <c r="N6" i="26"/>
  <c r="Q6" i="26" s="1"/>
  <c r="Q8" i="26" l="1"/>
  <c r="P9" i="26"/>
  <c r="N15" i="26"/>
  <c r="P15" i="26"/>
  <c r="Q15" i="26"/>
  <c r="N93" i="26"/>
  <c r="P93" i="26" s="1"/>
  <c r="P6" i="26"/>
  <c r="Q10" i="26"/>
  <c r="P7" i="26"/>
  <c r="P11" i="26"/>
  <c r="M93" i="25" l="1"/>
  <c r="L93" i="25"/>
  <c r="K93" i="25"/>
  <c r="J93" i="25"/>
  <c r="I93" i="25"/>
  <c r="H93" i="25"/>
  <c r="G93" i="25"/>
  <c r="F93" i="25"/>
  <c r="E93" i="25"/>
  <c r="D93" i="25"/>
  <c r="C93" i="25"/>
  <c r="B93" i="25"/>
  <c r="N92" i="25"/>
  <c r="P92" i="25" s="1"/>
  <c r="N91" i="25"/>
  <c r="N90" i="25"/>
  <c r="N89" i="25"/>
  <c r="N88" i="25"/>
  <c r="N87" i="25"/>
  <c r="P87" i="25" s="1"/>
  <c r="N86" i="25"/>
  <c r="P86" i="25" s="1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P69" i="25" s="1"/>
  <c r="N68" i="25"/>
  <c r="N67" i="25"/>
  <c r="N66" i="25"/>
  <c r="N65" i="25"/>
  <c r="N64" i="25"/>
  <c r="P64" i="25" s="1"/>
  <c r="N63" i="25"/>
  <c r="P63" i="25" s="1"/>
  <c r="P62" i="25"/>
  <c r="N62" i="25"/>
  <c r="N61" i="25"/>
  <c r="P61" i="25" s="1"/>
  <c r="N60" i="25"/>
  <c r="N59" i="25"/>
  <c r="N58" i="25"/>
  <c r="N57" i="25"/>
  <c r="P57" i="25" s="1"/>
  <c r="N56" i="25"/>
  <c r="P56" i="25" s="1"/>
  <c r="N55" i="25"/>
  <c r="N54" i="25"/>
  <c r="N53" i="25"/>
  <c r="N52" i="25"/>
  <c r="N51" i="25"/>
  <c r="N50" i="25"/>
  <c r="P50" i="25" s="1"/>
  <c r="N49" i="25"/>
  <c r="N48" i="25"/>
  <c r="N47" i="25"/>
  <c r="N46" i="25"/>
  <c r="P46" i="25" s="1"/>
  <c r="N45" i="25"/>
  <c r="N44" i="25"/>
  <c r="N43" i="25"/>
  <c r="P43" i="25" s="1"/>
  <c r="N42" i="25"/>
  <c r="N41" i="25"/>
  <c r="N40" i="25"/>
  <c r="N39" i="25"/>
  <c r="N38" i="25"/>
  <c r="N37" i="25"/>
  <c r="P37" i="25" s="1"/>
  <c r="N36" i="25"/>
  <c r="P36" i="25" s="1"/>
  <c r="N35" i="25"/>
  <c r="N34" i="25"/>
  <c r="P34" i="25" s="1"/>
  <c r="N33" i="25"/>
  <c r="P33" i="25" s="1"/>
  <c r="N32" i="25"/>
  <c r="N31" i="25"/>
  <c r="P31" i="25" s="1"/>
  <c r="N30" i="25"/>
  <c r="N29" i="25"/>
  <c r="P29" i="25" s="1"/>
  <c r="N27" i="25"/>
  <c r="P27" i="25" s="1"/>
  <c r="N26" i="25"/>
  <c r="P26" i="25" s="1"/>
  <c r="N25" i="25"/>
  <c r="N24" i="25"/>
  <c r="P24" i="25" s="1"/>
  <c r="N23" i="25"/>
  <c r="M15" i="25"/>
  <c r="L15" i="25"/>
  <c r="K15" i="25"/>
  <c r="J15" i="25"/>
  <c r="I15" i="25"/>
  <c r="H15" i="25"/>
  <c r="G15" i="25"/>
  <c r="F15" i="25"/>
  <c r="E15" i="25"/>
  <c r="D15" i="25"/>
  <c r="C15" i="25"/>
  <c r="B15" i="25"/>
  <c r="N14" i="25"/>
  <c r="N13" i="25"/>
  <c r="N12" i="25"/>
  <c r="Q12" i="25" s="1"/>
  <c r="Q11" i="25"/>
  <c r="N11" i="25"/>
  <c r="P11" i="25" s="1"/>
  <c r="N10" i="25"/>
  <c r="Q10" i="25" s="1"/>
  <c r="N9" i="25"/>
  <c r="Q9" i="25" s="1"/>
  <c r="N8" i="25"/>
  <c r="Q8" i="25" s="1"/>
  <c r="N7" i="25"/>
  <c r="P7" i="25" s="1"/>
  <c r="N6" i="25"/>
  <c r="P6" i="25" s="1"/>
  <c r="Q7" i="25" l="1"/>
  <c r="Q6" i="25"/>
  <c r="N93" i="25"/>
  <c r="P93" i="25" s="1"/>
  <c r="P10" i="25"/>
  <c r="N15" i="25"/>
  <c r="Q15" i="25"/>
  <c r="P15" i="25"/>
  <c r="P8" i="25"/>
  <c r="P9" i="25"/>
  <c r="P12" i="25"/>
  <c r="F50" i="23" l="1"/>
  <c r="F49" i="23"/>
  <c r="C50" i="23"/>
  <c r="C49" i="23"/>
  <c r="E50" i="23"/>
  <c r="E49" i="23"/>
  <c r="B50" i="23"/>
  <c r="B49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N44" i="23"/>
  <c r="P44" i="23" s="1"/>
  <c r="N43" i="23"/>
  <c r="P43" i="23" s="1"/>
  <c r="N42" i="23"/>
  <c r="P42" i="23" s="1"/>
  <c r="N41" i="23"/>
  <c r="P41" i="23" s="1"/>
  <c r="N40" i="23"/>
  <c r="P40" i="23" s="1"/>
  <c r="N39" i="23"/>
  <c r="P39" i="23" s="1"/>
  <c r="N38" i="23"/>
  <c r="P38" i="23" s="1"/>
  <c r="N37" i="23"/>
  <c r="P37" i="23" s="1"/>
  <c r="N36" i="23"/>
  <c r="P36" i="23" s="1"/>
  <c r="N35" i="23"/>
  <c r="P35" i="23" s="1"/>
  <c r="N34" i="23"/>
  <c r="P34" i="23" s="1"/>
  <c r="N33" i="23"/>
  <c r="P33" i="23" s="1"/>
  <c r="N32" i="23"/>
  <c r="P32" i="23" s="1"/>
  <c r="N31" i="23"/>
  <c r="P31" i="23" s="1"/>
  <c r="N30" i="23"/>
  <c r="P30" i="23" s="1"/>
  <c r="N29" i="23"/>
  <c r="P29" i="23" s="1"/>
  <c r="N28" i="23"/>
  <c r="P28" i="23" s="1"/>
  <c r="N27" i="23"/>
  <c r="P27" i="23" s="1"/>
  <c r="N26" i="23"/>
  <c r="P26" i="23" s="1"/>
  <c r="N25" i="23"/>
  <c r="P25" i="23" s="1"/>
  <c r="N24" i="23"/>
  <c r="P24" i="23" s="1"/>
  <c r="N23" i="23"/>
  <c r="P23" i="23" s="1"/>
  <c r="M13" i="23"/>
  <c r="L13" i="23"/>
  <c r="K13" i="23"/>
  <c r="J13" i="23"/>
  <c r="I13" i="23"/>
  <c r="H13" i="23"/>
  <c r="G13" i="23"/>
  <c r="F13" i="23"/>
  <c r="E13" i="23"/>
  <c r="D13" i="23"/>
  <c r="C13" i="23"/>
  <c r="B13" i="23"/>
  <c r="N12" i="23"/>
  <c r="Q12" i="23" s="1"/>
  <c r="N11" i="23"/>
  <c r="Q11" i="23" s="1"/>
  <c r="N10" i="23"/>
  <c r="Q10" i="23" s="1"/>
  <c r="N9" i="23"/>
  <c r="P9" i="23" s="1"/>
  <c r="N8" i="23"/>
  <c r="P8" i="23" s="1"/>
  <c r="N7" i="23"/>
  <c r="P7" i="23" s="1"/>
  <c r="N6" i="23"/>
  <c r="Q6" i="23" s="1"/>
  <c r="D49" i="23" l="1"/>
  <c r="G50" i="23"/>
  <c r="Q9" i="23"/>
  <c r="P6" i="23"/>
  <c r="N13" i="23"/>
  <c r="P13" i="23" s="1"/>
  <c r="P11" i="23"/>
  <c r="Q8" i="23"/>
  <c r="G49" i="23"/>
  <c r="D50" i="23"/>
  <c r="Q13" i="23"/>
  <c r="P12" i="23"/>
  <c r="N45" i="23"/>
  <c r="P45" i="23" s="1"/>
  <c r="Q7" i="23"/>
  <c r="P10" i="23"/>
</calcChain>
</file>

<file path=xl/sharedStrings.xml><?xml version="1.0" encoding="utf-8"?>
<sst xmlns="http://schemas.openxmlformats.org/spreadsheetml/2006/main" count="1728" uniqueCount="444">
  <si>
    <t xml:space="preserve">CATEGORÍA DE VISITANTE </t>
  </si>
  <si>
    <t>MES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</si>
  <si>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</si>
  <si>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</si>
  <si>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</si>
  <si>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</si>
  <si>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</si>
  <si>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</si>
  <si>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</si>
  <si>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</si>
  <si>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</si>
  <si>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</si>
  <si>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</si>
  <si>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</si>
  <si>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</si>
  <si>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Parque Nacional Torres del Paine</t>
  </si>
  <si>
    <t>Nacionales</t>
  </si>
  <si>
    <t>Extranjeros</t>
  </si>
  <si>
    <t>Adultos</t>
  </si>
  <si>
    <t>Adultos May.</t>
  </si>
  <si>
    <t>Niños</t>
  </si>
  <si>
    <t>Masculinos</t>
  </si>
  <si>
    <t>Femeninos</t>
  </si>
  <si>
    <t>VISITANTES EXTRANJEROS</t>
  </si>
  <si>
    <t>PARQUE NACIONAL TORRES DEL PAINE</t>
  </si>
  <si>
    <t>NACIONALIDAD</t>
  </si>
  <si>
    <t>ALEMANIA</t>
  </si>
  <si>
    <t>ARGENTINA</t>
  </si>
  <si>
    <t>AUSTRALIA</t>
  </si>
  <si>
    <t>BELGICA</t>
  </si>
  <si>
    <t>BRASIL</t>
  </si>
  <si>
    <t>CANADA</t>
  </si>
  <si>
    <t>EE.UU.</t>
  </si>
  <si>
    <t>ESPAÑA</t>
  </si>
  <si>
    <t>FRANCIA</t>
  </si>
  <si>
    <t>HOLANDA</t>
  </si>
  <si>
    <t>INGLATERRA</t>
  </si>
  <si>
    <t>ISRAEL</t>
  </si>
  <si>
    <t>ITALIA</t>
  </si>
  <si>
    <t>JAPON</t>
  </si>
  <si>
    <t>SUIZA</t>
  </si>
  <si>
    <t>OTROS</t>
  </si>
  <si>
    <t>Total</t>
  </si>
  <si>
    <t>VISITANTES AL PN Torres del Paine</t>
  </si>
  <si>
    <t>POLONIA</t>
  </si>
  <si>
    <t>PORTUGAL</t>
  </si>
  <si>
    <t>PUERTO RICO</t>
  </si>
  <si>
    <t>RUMANIA</t>
  </si>
  <si>
    <t>RUSIA</t>
  </si>
  <si>
    <t>SINGAPUR</t>
  </si>
  <si>
    <t>SUDAFRICA</t>
  </si>
  <si>
    <t>SUECIA</t>
  </si>
  <si>
    <t>TAILANDIA</t>
  </si>
  <si>
    <t>TURQUIA</t>
  </si>
  <si>
    <t>URUGUAY</t>
  </si>
  <si>
    <t>VENEZUELA</t>
  </si>
  <si>
    <t>EL SALVADOR</t>
  </si>
  <si>
    <t>LETONIA</t>
  </si>
  <si>
    <t>INDONESIA</t>
  </si>
  <si>
    <t>ANDORRA</t>
  </si>
  <si>
    <t>AUSTRIA</t>
  </si>
  <si>
    <t>BOLIVIA</t>
  </si>
  <si>
    <t>BULGARIA</t>
  </si>
  <si>
    <t>CHINA</t>
  </si>
  <si>
    <t>CHIPRE</t>
  </si>
  <si>
    <t>COLOMBIA</t>
  </si>
  <si>
    <t>COREA</t>
  </si>
  <si>
    <t>COSTA RICA</t>
  </si>
  <si>
    <t>CROACIA</t>
  </si>
  <si>
    <t>DINAMARCA</t>
  </si>
  <si>
    <t>ECUADOR</t>
  </si>
  <si>
    <t>ESLOVENIA</t>
  </si>
  <si>
    <t>FINLANDIA</t>
  </si>
  <si>
    <t>GRECIA</t>
  </si>
  <si>
    <t>GUATEMALA</t>
  </si>
  <si>
    <t>INDIA</t>
  </si>
  <si>
    <t>IRLANDA</t>
  </si>
  <si>
    <t>ISLANDIA</t>
  </si>
  <si>
    <t>LUXEMBURGO</t>
  </si>
  <si>
    <t>MALASIA</t>
  </si>
  <si>
    <t>MEXICO</t>
  </si>
  <si>
    <t>NICARAGUA</t>
  </si>
  <si>
    <t>NORUEGA</t>
  </si>
  <si>
    <t>PARAGUAY</t>
  </si>
  <si>
    <t>HONDURAS</t>
  </si>
  <si>
    <t>ESTONIA</t>
  </si>
  <si>
    <t>LITUANIA</t>
  </si>
  <si>
    <t>ESLOVAQUIA</t>
  </si>
  <si>
    <t>UCRANIA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</si>
  <si>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</si>
  <si>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</si>
  <si>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</si>
  <si>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</si>
  <si>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</si>
  <si>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</si>
  <si>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</si>
  <si>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</si>
  <si>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</si>
  <si>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</si>
  <si>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</si>
  <si>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Increm</t>
  </si>
  <si>
    <t>% Increm.</t>
  </si>
  <si>
    <t>% incr</t>
  </si>
  <si>
    <t>%incr</t>
  </si>
  <si>
    <t>2021-2020</t>
  </si>
  <si>
    <t>RESUMEN AÑO 2021</t>
  </si>
  <si>
    <t>VISITANTES al Parque Nacional Torres del Paine</t>
  </si>
  <si>
    <t>2022-2021</t>
  </si>
  <si>
    <t>Otro Genero</t>
  </si>
  <si>
    <t>No específica</t>
  </si>
  <si>
    <t>RESUMEN AÑO 2022</t>
  </si>
  <si>
    <t>HUNGRÍA</t>
  </si>
  <si>
    <t>PAISES BAJOS</t>
  </si>
  <si>
    <t>NV. ZELANDA</t>
  </si>
  <si>
    <t>PANAMÁ</t>
  </si>
  <si>
    <t>PERÚ</t>
  </si>
  <si>
    <t>REP. CHECA</t>
  </si>
  <si>
    <t>AFGANISTAN</t>
  </si>
  <si>
    <t>COREA DEL SUR</t>
  </si>
  <si>
    <t>FILIPINAS</t>
  </si>
  <si>
    <t>HONG KONG</t>
  </si>
  <si>
    <t>REINO UNIDO</t>
  </si>
  <si>
    <t>REP. DOMINICANA</t>
  </si>
  <si>
    <t>2023-2022</t>
  </si>
  <si>
    <t>Menores</t>
  </si>
  <si>
    <t>RESUMEN AÑO 2023</t>
  </si>
  <si>
    <t>Pais</t>
  </si>
  <si>
    <t>Juio</t>
  </si>
  <si>
    <t>Sin Registro</t>
  </si>
  <si>
    <t>Chile</t>
  </si>
  <si>
    <t>Estados Unidos</t>
  </si>
  <si>
    <t>Alemania</t>
  </si>
  <si>
    <t>Brasil</t>
  </si>
  <si>
    <t>Francia</t>
  </si>
  <si>
    <t>España</t>
  </si>
  <si>
    <t>Reino Unido</t>
  </si>
  <si>
    <t>Canadá</t>
  </si>
  <si>
    <t>Australia</t>
  </si>
  <si>
    <t>Argentina</t>
  </si>
  <si>
    <t>México</t>
  </si>
  <si>
    <t>Italia</t>
  </si>
  <si>
    <t>Corea del Sur</t>
  </si>
  <si>
    <t>China</t>
  </si>
  <si>
    <t>Países Bajos</t>
  </si>
  <si>
    <t>Suiza</t>
  </si>
  <si>
    <t>Colombia</t>
  </si>
  <si>
    <t>Bélgica</t>
  </si>
  <si>
    <t>Costa Rica</t>
  </si>
  <si>
    <t>Polonia</t>
  </si>
  <si>
    <t>Japón</t>
  </si>
  <si>
    <t>Israel</t>
  </si>
  <si>
    <t>India</t>
  </si>
  <si>
    <t>Irlanda</t>
  </si>
  <si>
    <t>Rusia</t>
  </si>
  <si>
    <t>Austria</t>
  </si>
  <si>
    <t>Taiwán</t>
  </si>
  <si>
    <t>Singapur</t>
  </si>
  <si>
    <t>Perú</t>
  </si>
  <si>
    <t>República Checa</t>
  </si>
  <si>
    <t>Portugal</t>
  </si>
  <si>
    <t>Uruguay</t>
  </si>
  <si>
    <t>Dinamarca</t>
  </si>
  <si>
    <t>Nueva Zelanda</t>
  </si>
  <si>
    <t>Rumanía</t>
  </si>
  <si>
    <t>Ecuador</t>
  </si>
  <si>
    <t>Tailandia</t>
  </si>
  <si>
    <t>Guatemala</t>
  </si>
  <si>
    <t>Eslovaquia</t>
  </si>
  <si>
    <t>Suecia</t>
  </si>
  <si>
    <t>Grecia</t>
  </si>
  <si>
    <t>Hong Kong</t>
  </si>
  <si>
    <t>Malasia</t>
  </si>
  <si>
    <t>Hungría</t>
  </si>
  <si>
    <t>Venezuela</t>
  </si>
  <si>
    <t>Indonesia</t>
  </si>
  <si>
    <t>Panamá</t>
  </si>
  <si>
    <t>Lituania</t>
  </si>
  <si>
    <t>Noruega</t>
  </si>
  <si>
    <t>Eslovenia</t>
  </si>
  <si>
    <t>Bulgaria</t>
  </si>
  <si>
    <t>República Sudafricana</t>
  </si>
  <si>
    <t>Turquía</t>
  </si>
  <si>
    <t>El Salvador</t>
  </si>
  <si>
    <t>Finlandia</t>
  </si>
  <si>
    <t>Croacia</t>
  </si>
  <si>
    <t>Ucrania</t>
  </si>
  <si>
    <t>Filipinas</t>
  </si>
  <si>
    <t>Puerto Rico</t>
  </si>
  <si>
    <t>Paraguay</t>
  </si>
  <si>
    <t>Luxemburgo</t>
  </si>
  <si>
    <t>Territorio Britanico del Oceano Indico</t>
  </si>
  <si>
    <t>Honduras</t>
  </si>
  <si>
    <t>Estonia</t>
  </si>
  <si>
    <t>Letonia</t>
  </si>
  <si>
    <t>Islandia</t>
  </si>
  <si>
    <t>Bolivia</t>
  </si>
  <si>
    <t>Serbia</t>
  </si>
  <si>
    <t>Túnez</t>
  </si>
  <si>
    <t>Vietnam</t>
  </si>
  <si>
    <t>República Dominicana</t>
  </si>
  <si>
    <t>Chipre</t>
  </si>
  <si>
    <t>Malta</t>
  </si>
  <si>
    <t>Irán</t>
  </si>
  <si>
    <t>Afganistán</t>
  </si>
  <si>
    <t>Nicaragua</t>
  </si>
  <si>
    <t>Groenlandia</t>
  </si>
  <si>
    <t>Trinidad y Tobago</t>
  </si>
  <si>
    <t>Emiratos Árabes Unidos</t>
  </si>
  <si>
    <t>Kazajistán</t>
  </si>
  <si>
    <t>Arabia Saudita</t>
  </si>
  <si>
    <t>Belice</t>
  </si>
  <si>
    <t>Marruecos</t>
  </si>
  <si>
    <t>Islas Caiman</t>
  </si>
  <si>
    <t>Mongolia</t>
  </si>
  <si>
    <t>Sudán</t>
  </si>
  <si>
    <t>Macedonia del Norte</t>
  </si>
  <si>
    <t>Pakistán</t>
  </si>
  <si>
    <t>Andorra</t>
  </si>
  <si>
    <t>Bangladesh</t>
  </si>
  <si>
    <t>Cuba</t>
  </si>
  <si>
    <t>Egipto</t>
  </si>
  <si>
    <t>Georgia</t>
  </si>
  <si>
    <t>Guernsey</t>
  </si>
  <si>
    <t>Albania</t>
  </si>
  <si>
    <t>Barein</t>
  </si>
  <si>
    <t>Jamaica</t>
  </si>
  <si>
    <t>Líbano</t>
  </si>
  <si>
    <t>Nepal</t>
  </si>
  <si>
    <t>Bielorrusia</t>
  </si>
  <si>
    <t>Bosnia y Herzegovina</t>
  </si>
  <si>
    <t>Granada</t>
  </si>
  <si>
    <t>Moldavia</t>
  </si>
  <si>
    <t>Siria</t>
  </si>
  <si>
    <t>Anguilla</t>
  </si>
  <si>
    <t>Aruba</t>
  </si>
  <si>
    <t>Eritrea</t>
  </si>
  <si>
    <t>Gabon</t>
  </si>
  <si>
    <t>Namibia</t>
  </si>
  <si>
    <t>Sri Lanka</t>
  </si>
  <si>
    <t>Uzbekistan</t>
  </si>
  <si>
    <t>Armenia</t>
  </si>
  <si>
    <t>Bahamas</t>
  </si>
  <si>
    <t>Chad</t>
  </si>
  <si>
    <t>Curazao</t>
  </si>
  <si>
    <t>Fiji</t>
  </si>
  <si>
    <t>Gibraltar</t>
  </si>
  <si>
    <t>Jersey</t>
  </si>
  <si>
    <t>Jordania</t>
  </si>
  <si>
    <t>Kenia</t>
  </si>
  <si>
    <t>Liechtenstein</t>
  </si>
  <si>
    <t>Macao</t>
  </si>
  <si>
    <t>Reunion</t>
  </si>
  <si>
    <t>San Cristobal y Nieves</t>
  </si>
  <si>
    <t>Azerbaiyán</t>
  </si>
  <si>
    <t>Brunéi</t>
  </si>
  <si>
    <t>Corea del Norte</t>
  </si>
  <si>
    <t>Costa de Marfil</t>
  </si>
  <si>
    <t>Dominica</t>
  </si>
  <si>
    <t>Ghana</t>
  </si>
  <si>
    <t>Guam</t>
  </si>
  <si>
    <t>Islas Virgenes</t>
  </si>
  <si>
    <t>Kuwait</t>
  </si>
  <si>
    <t>Montenegro</t>
  </si>
  <si>
    <t>Oman</t>
  </si>
  <si>
    <t>Santa Lucía</t>
  </si>
  <si>
    <t>Africa</t>
  </si>
  <si>
    <t>Angola</t>
  </si>
  <si>
    <t>Antigua y Barbuda</t>
  </si>
  <si>
    <t>Bermuda</t>
  </si>
  <si>
    <t>Bután</t>
  </si>
  <si>
    <t>Cabo Verde</t>
  </si>
  <si>
    <t>Comoros</t>
  </si>
  <si>
    <t>Esuatini</t>
  </si>
  <si>
    <t>Guadalupe</t>
  </si>
  <si>
    <t>Guyana</t>
  </si>
  <si>
    <t>Iraq</t>
  </si>
  <si>
    <t>Isla cocos</t>
  </si>
  <si>
    <t>Islas Faroe</t>
  </si>
  <si>
    <t>Kirguistán</t>
  </si>
  <si>
    <t>Kiribati</t>
  </si>
  <si>
    <t>Malaui</t>
  </si>
  <si>
    <t>Micronesia</t>
  </si>
  <si>
    <t>Monaco</t>
  </si>
  <si>
    <t>Mozambique</t>
  </si>
  <si>
    <t>Nigeria</t>
  </si>
  <si>
    <t>Nueva Caledonia</t>
  </si>
  <si>
    <t>República Democrática del Congo</t>
  </si>
  <si>
    <t>Ruanda</t>
  </si>
  <si>
    <t>Senegal</t>
  </si>
  <si>
    <t>Suriname</t>
  </si>
  <si>
    <t>Tanzania</t>
  </si>
  <si>
    <t>Uganda</t>
  </si>
  <si>
    <t>Zimbawe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</si>
  <si>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</si>
  <si>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</si>
  <si>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</si>
  <si>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</si>
  <si>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</si>
  <si>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</si>
  <si>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</si>
  <si>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</si>
  <si>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</si>
  <si>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</si>
  <si>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</si>
  <si>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</si>
  <si>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País</t>
  </si>
  <si>
    <t>Recuento</t>
  </si>
  <si>
    <t>United States</t>
  </si>
  <si>
    <t>Sin información tótem</t>
  </si>
  <si>
    <t>Brazil</t>
  </si>
  <si>
    <t>Mexico</t>
  </si>
  <si>
    <t xml:space="preserve">Sin información tótem </t>
  </si>
  <si>
    <t>Sin informaicón Totem</t>
  </si>
  <si>
    <t>Sin información Totem</t>
  </si>
  <si>
    <t>Germany</t>
  </si>
  <si>
    <t>Spain</t>
  </si>
  <si>
    <t>United Kingdom</t>
  </si>
  <si>
    <t>France</t>
  </si>
  <si>
    <t>Korea, Republic of</t>
  </si>
  <si>
    <t>Canada</t>
  </si>
  <si>
    <t>Italy</t>
  </si>
  <si>
    <t>Netherlands</t>
  </si>
  <si>
    <t>Sin Información</t>
  </si>
  <si>
    <t>Peru</t>
  </si>
  <si>
    <t>Croatia</t>
  </si>
  <si>
    <t>Poland</t>
  </si>
  <si>
    <t>Singapore</t>
  </si>
  <si>
    <t>Belgium</t>
  </si>
  <si>
    <t>Switzerland</t>
  </si>
  <si>
    <t>Thailand</t>
  </si>
  <si>
    <t>Korea, Democratic People's Republic of</t>
  </si>
  <si>
    <t>Taiwan</t>
  </si>
  <si>
    <t>Japan</t>
  </si>
  <si>
    <t>Russia</t>
  </si>
  <si>
    <t>Venezuela, Bolivarian Republic of</t>
  </si>
  <si>
    <t>Czechia</t>
  </si>
  <si>
    <t>Ireland</t>
  </si>
  <si>
    <t>New Zealand</t>
  </si>
  <si>
    <t>Malaysia</t>
  </si>
  <si>
    <t>Panama</t>
  </si>
  <si>
    <t>Denmark</t>
  </si>
  <si>
    <t>Romania</t>
  </si>
  <si>
    <t>British Indian Ocean Territory</t>
  </si>
  <si>
    <t>Sweden</t>
  </si>
  <si>
    <t>Hungary</t>
  </si>
  <si>
    <t>South Africa</t>
  </si>
  <si>
    <t>Slovakia</t>
  </si>
  <si>
    <t>Greece</t>
  </si>
  <si>
    <t>Turkey</t>
  </si>
  <si>
    <t>Slovenia</t>
  </si>
  <si>
    <t>Lithuania</t>
  </si>
  <si>
    <t>Pakistan</t>
  </si>
  <si>
    <t>Finland</t>
  </si>
  <si>
    <t>Iceland</t>
  </si>
  <si>
    <t>Dominican Republic</t>
  </si>
  <si>
    <t>Norway</t>
  </si>
  <si>
    <t>Ukraine</t>
  </si>
  <si>
    <t>United Arab Emirates</t>
  </si>
  <si>
    <t>Philippines</t>
  </si>
  <si>
    <t>British</t>
  </si>
  <si>
    <t>Cyprus</t>
  </si>
  <si>
    <t>Réunion</t>
  </si>
  <si>
    <t>Bolivia, Plurinational State of</t>
  </si>
  <si>
    <t>Saint Helena, Ascension and Tristan da Cunha</t>
  </si>
  <si>
    <t>Latvia</t>
  </si>
  <si>
    <t>Barbados</t>
  </si>
  <si>
    <t>United States Minor Outlying Islands</t>
  </si>
  <si>
    <t>Luxembourg</t>
  </si>
  <si>
    <t>Phillipines</t>
  </si>
  <si>
    <t>Iran, Islamic Republic of</t>
  </si>
  <si>
    <t>Mauritius</t>
  </si>
  <si>
    <t>Kazakhstan</t>
  </si>
  <si>
    <t>Kyrgyzstan</t>
  </si>
  <si>
    <t>Trinidad and Tobago</t>
  </si>
  <si>
    <t>Isle of Man</t>
  </si>
  <si>
    <t>Virgin Islands, British</t>
  </si>
  <si>
    <t>Greenland</t>
  </si>
  <si>
    <t>Cambodia</t>
  </si>
  <si>
    <t>Cameroon</t>
  </si>
  <si>
    <t>Saudi Arabia</t>
  </si>
  <si>
    <t>Afghanistan</t>
  </si>
  <si>
    <t>Jordan</t>
  </si>
  <si>
    <t>Algeria</t>
  </si>
  <si>
    <t>Belarus</t>
  </si>
  <si>
    <t>Britanico</t>
  </si>
  <si>
    <t>Egypt</t>
  </si>
  <si>
    <t>Bahrain</t>
  </si>
  <si>
    <t>Virgin Islands, U.S.</t>
  </si>
  <si>
    <t>Ethiopia</t>
  </si>
  <si>
    <t>North Macedonia</t>
  </si>
  <si>
    <t>Falkland Islands (Malvinas)</t>
  </si>
  <si>
    <t>Bosnia and Herzegovina</t>
  </si>
  <si>
    <t>South Korea</t>
  </si>
  <si>
    <t>Saint Lucia</t>
  </si>
  <si>
    <t>Morocco</t>
  </si>
  <si>
    <t>New Caledonia</t>
  </si>
  <si>
    <t>Antigua and Barbuda</t>
  </si>
  <si>
    <t>Emiratos Arabes</t>
  </si>
  <si>
    <t>Lebanon</t>
  </si>
  <si>
    <t>Kenya</t>
  </si>
  <si>
    <t>Guadeloupe</t>
  </si>
  <si>
    <t>qatar</t>
  </si>
  <si>
    <t>Cocos (Keeling) Islands</t>
  </si>
  <si>
    <t>Malasya</t>
  </si>
  <si>
    <t>Curaçao</t>
  </si>
  <si>
    <t>French Guiana</t>
  </si>
  <si>
    <t>Moldova, Republic of</t>
  </si>
  <si>
    <t>Saint Barthélemy</t>
  </si>
  <si>
    <t>Martinique</t>
  </si>
  <si>
    <t>American Samoa</t>
  </si>
  <si>
    <t>Austrian</t>
  </si>
  <si>
    <t>Brunei Darussalam</t>
  </si>
  <si>
    <t>Belize</t>
  </si>
  <si>
    <t>Christmas Island</t>
  </si>
  <si>
    <t>Haiti</t>
  </si>
  <si>
    <t>Burundi</t>
  </si>
  <si>
    <t>Svalbard and Jan Mayen</t>
  </si>
  <si>
    <t>Faroe Islands</t>
  </si>
  <si>
    <t>Tunisia</t>
  </si>
  <si>
    <t>United States Virgin Islands</t>
  </si>
  <si>
    <t>Cayman Islands</t>
  </si>
  <si>
    <t>San Marino</t>
  </si>
  <si>
    <t>French Polynesia</t>
  </si>
  <si>
    <t>Myanmar</t>
  </si>
  <si>
    <t>Azerbaijan</t>
  </si>
  <si>
    <t>Lesotho</t>
  </si>
  <si>
    <t>Benin</t>
  </si>
  <si>
    <t>Mauritania</t>
  </si>
  <si>
    <t>Bhutan</t>
  </si>
  <si>
    <t>British islands</t>
  </si>
  <si>
    <t>Micronesia, Federated States of</t>
  </si>
  <si>
    <t>Rwanda</t>
  </si>
  <si>
    <t>Saint Kitts and Nevis</t>
  </si>
  <si>
    <t>Sudan</t>
  </si>
  <si>
    <t>Tanzania, United Republic of</t>
  </si>
  <si>
    <t>Latvian</t>
  </si>
  <si>
    <t>Palestine, State of</t>
  </si>
  <si>
    <t>Zambia</t>
  </si>
  <si>
    <t>Zimbabwe</t>
  </si>
  <si>
    <t>Mayotte</t>
  </si>
  <si>
    <t>Turkmenistan</t>
  </si>
  <si>
    <t>Vanuatu</t>
  </si>
  <si>
    <t>Pendiente</t>
  </si>
  <si>
    <t>Pitcairn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</si>
</sst>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E06666"/>
        <bgColor indexed="64"/>
      </patternFill>
    </fill>
  </fills>
  <borders count="10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02">
    <xf numFmtId="0" fontId="0" fillId="0" borderId="0" xfId="0"/>
    <xf numFmtId="0" fontId="3" fillId="2" borderId="2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3" fontId="2" fillId="2" borderId="3" xfId="1" applyNumberFormat="1" applyFont="1" applyFill="1" applyBorder="1"/>
    <xf numFmtId="3" fontId="2" fillId="2" borderId="5" xfId="1" applyNumberFormat="1" applyFont="1" applyFill="1" applyBorder="1"/>
    <xf numFmtId="3" fontId="2" fillId="2" borderId="18" xfId="1" applyNumberFormat="1" applyFont="1" applyFill="1" applyBorder="1"/>
    <xf numFmtId="3" fontId="2" fillId="2" borderId="7" xfId="1" applyNumberFormat="1" applyFont="1" applyFill="1" applyBorder="1"/>
    <xf numFmtId="0" fontId="3" fillId="3" borderId="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3" fontId="2" fillId="2" borderId="4" xfId="1" applyNumberFormat="1" applyFont="1" applyFill="1" applyBorder="1"/>
    <xf numFmtId="3" fontId="3" fillId="3" borderId="11" xfId="1" applyNumberFormat="1" applyFont="1" applyFill="1" applyBorder="1" applyAlignment="1">
      <alignment horizontal="center"/>
    </xf>
    <xf numFmtId="3" fontId="0" fillId="0" borderId="0" xfId="0" applyNumberFormat="1"/>
    <xf numFmtId="3" fontId="7" fillId="2" borderId="6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0" fontId="7" fillId="2" borderId="30" xfId="0" applyFont="1" applyFill="1" applyBorder="1"/>
    <xf numFmtId="3" fontId="0" fillId="0" borderId="16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1" fillId="2" borderId="4" xfId="1" applyNumberFormat="1" applyFont="1" applyFill="1" applyBorder="1" applyAlignment="1">
      <alignment horizontal="center"/>
    </xf>
    <xf numFmtId="3" fontId="1" fillId="2" borderId="15" xfId="1" applyNumberFormat="1" applyFont="1" applyFill="1" applyBorder="1" applyAlignment="1">
      <alignment horizontal="center"/>
    </xf>
    <xf numFmtId="3" fontId="1" fillId="2" borderId="4" xfId="1" applyNumberFormat="1" applyFont="1" applyFill="1" applyBorder="1" applyAlignment="1">
      <alignment horizontal="center" vertical="center" wrapText="1"/>
    </xf>
    <xf numFmtId="3" fontId="1" fillId="2" borderId="7" xfId="1" applyNumberFormat="1" applyFont="1" applyFill="1" applyBorder="1" applyAlignment="1">
      <alignment horizontal="center"/>
    </xf>
    <xf numFmtId="3" fontId="1" fillId="2" borderId="16" xfId="1" applyNumberFormat="1" applyFont="1" applyFill="1" applyBorder="1" applyAlignment="1">
      <alignment horizontal="center"/>
    </xf>
    <xf numFmtId="3" fontId="1" fillId="2" borderId="3" xfId="1" applyNumberFormat="1" applyFont="1" applyFill="1" applyBorder="1" applyAlignment="1">
      <alignment horizontal="center"/>
    </xf>
    <xf numFmtId="3" fontId="1" fillId="2" borderId="13" xfId="1" applyNumberFormat="1" applyFont="1" applyFill="1" applyBorder="1" applyAlignment="1">
      <alignment horizontal="center"/>
    </xf>
    <xf numFmtId="3" fontId="1" fillId="2" borderId="18" xfId="1" applyNumberFormat="1" applyFont="1" applyFill="1" applyBorder="1" applyAlignment="1">
      <alignment horizontal="center"/>
    </xf>
    <xf numFmtId="3" fontId="1" fillId="2" borderId="0" xfId="1" applyNumberFormat="1" applyFont="1" applyFill="1" applyBorder="1" applyAlignment="1">
      <alignment horizontal="center"/>
    </xf>
    <xf numFmtId="3" fontId="1" fillId="2" borderId="6" xfId="1" applyNumberFormat="1" applyFont="1" applyFill="1" applyBorder="1" applyAlignment="1">
      <alignment horizontal="center"/>
    </xf>
    <xf numFmtId="3" fontId="1" fillId="2" borderId="5" xfId="1" applyNumberFormat="1" applyFont="1" applyFill="1" applyBorder="1" applyAlignment="1">
      <alignment horizontal="center"/>
    </xf>
    <xf numFmtId="3" fontId="1" fillId="2" borderId="14" xfId="1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3" fontId="5" fillId="2" borderId="36" xfId="0" applyNumberFormat="1" applyFont="1" applyFill="1" applyBorder="1" applyAlignment="1">
      <alignment horizontal="center"/>
    </xf>
    <xf numFmtId="3" fontId="5" fillId="2" borderId="37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3" fontId="3" fillId="3" borderId="20" xfId="1" applyNumberFormat="1" applyFont="1" applyFill="1" applyBorder="1" applyAlignment="1">
      <alignment horizontal="center"/>
    </xf>
    <xf numFmtId="3" fontId="3" fillId="3" borderId="6" xfId="1" applyNumberFormat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0" fontId="7" fillId="2" borderId="40" xfId="0" applyFont="1" applyFill="1" applyBorder="1"/>
    <xf numFmtId="0" fontId="7" fillId="2" borderId="41" xfId="0" applyFont="1" applyFill="1" applyBorder="1"/>
    <xf numFmtId="3" fontId="1" fillId="2" borderId="8" xfId="1" applyNumberFormat="1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3" fontId="6" fillId="2" borderId="22" xfId="0" applyNumberFormat="1" applyFont="1" applyFill="1" applyBorder="1" applyAlignment="1">
      <alignment horizontal="center"/>
    </xf>
    <xf numFmtId="3" fontId="6" fillId="2" borderId="23" xfId="0" applyNumberFormat="1" applyFont="1" applyFill="1" applyBorder="1" applyAlignment="1">
      <alignment horizontal="center"/>
    </xf>
    <xf numFmtId="3" fontId="6" fillId="2" borderId="38" xfId="0" applyNumberFormat="1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3" fontId="6" fillId="2" borderId="24" xfId="0" applyNumberFormat="1" applyFont="1" applyFill="1" applyBorder="1" applyAlignment="1">
      <alignment horizontal="center"/>
    </xf>
    <xf numFmtId="3" fontId="6" fillId="2" borderId="31" xfId="0" applyNumberFormat="1" applyFont="1" applyFill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6" fillId="0" borderId="24" xfId="0" applyNumberFormat="1" applyFont="1" applyBorder="1" applyAlignment="1" applyProtection="1">
      <alignment horizontal="center"/>
      <protection locked="0"/>
    </xf>
    <xf numFmtId="3" fontId="6" fillId="0" borderId="35" xfId="0" applyNumberFormat="1" applyFont="1" applyBorder="1" applyAlignment="1" applyProtection="1">
      <alignment horizontal="center"/>
      <protection locked="0"/>
    </xf>
    <xf numFmtId="0" fontId="6" fillId="4" borderId="8" xfId="0" applyFont="1" applyFill="1" applyBorder="1" applyAlignment="1">
      <alignment horizontal="left"/>
    </xf>
    <xf numFmtId="3" fontId="6" fillId="2" borderId="33" xfId="0" applyNumberFormat="1" applyFont="1" applyFill="1" applyBorder="1" applyAlignment="1">
      <alignment horizontal="center"/>
    </xf>
    <xf numFmtId="3" fontId="6" fillId="0" borderId="21" xfId="0" applyNumberFormat="1" applyFont="1" applyBorder="1" applyAlignment="1" applyProtection="1">
      <alignment horizontal="center"/>
      <protection locked="0"/>
    </xf>
    <xf numFmtId="3" fontId="6" fillId="0" borderId="43" xfId="0" applyNumberFormat="1" applyFont="1" applyBorder="1" applyAlignment="1" applyProtection="1">
      <alignment horizontal="center"/>
      <protection locked="0"/>
    </xf>
    <xf numFmtId="0" fontId="6" fillId="2" borderId="43" xfId="0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3" fontId="6" fillId="2" borderId="35" xfId="0" applyNumberFormat="1" applyFont="1" applyFill="1" applyBorder="1" applyAlignment="1">
      <alignment horizontal="center"/>
    </xf>
    <xf numFmtId="3" fontId="6" fillId="2" borderId="27" xfId="0" applyNumberFormat="1" applyFont="1" applyFill="1" applyBorder="1" applyAlignment="1">
      <alignment horizontal="center"/>
    </xf>
    <xf numFmtId="3" fontId="6" fillId="2" borderId="43" xfId="0" applyNumberFormat="1" applyFont="1" applyFill="1" applyBorder="1" applyAlignment="1">
      <alignment horizontal="center"/>
    </xf>
    <xf numFmtId="3" fontId="6" fillId="2" borderId="45" xfId="0" applyNumberFormat="1" applyFont="1" applyFill="1" applyBorder="1" applyAlignment="1">
      <alignment horizontal="center"/>
    </xf>
    <xf numFmtId="3" fontId="9" fillId="2" borderId="22" xfId="0" applyNumberFormat="1" applyFont="1" applyFill="1" applyBorder="1" applyAlignment="1">
      <alignment horizontal="center"/>
    </xf>
    <xf numFmtId="3" fontId="9" fillId="2" borderId="42" xfId="0" applyNumberFormat="1" applyFont="1" applyFill="1" applyBorder="1" applyAlignment="1">
      <alignment horizontal="center"/>
    </xf>
    <xf numFmtId="3" fontId="9" fillId="2" borderId="44" xfId="0" applyNumberFormat="1" applyFont="1" applyFill="1" applyBorder="1" applyAlignment="1">
      <alignment horizontal="center"/>
    </xf>
    <xf numFmtId="0" fontId="0" fillId="0" borderId="24" xfId="0" applyBorder="1"/>
    <xf numFmtId="3" fontId="6" fillId="2" borderId="34" xfId="0" applyNumberFormat="1" applyFont="1" applyFill="1" applyBorder="1" applyAlignment="1">
      <alignment horizontal="center"/>
    </xf>
    <xf numFmtId="3" fontId="6" fillId="2" borderId="42" xfId="0" applyNumberFormat="1" applyFont="1" applyFill="1" applyBorder="1" applyAlignment="1">
      <alignment horizontal="center"/>
    </xf>
    <xf numFmtId="3" fontId="6" fillId="0" borderId="32" xfId="0" applyNumberFormat="1" applyFont="1" applyBorder="1" applyAlignment="1" applyProtection="1">
      <alignment horizontal="center"/>
      <protection locked="0"/>
    </xf>
    <xf numFmtId="0" fontId="10" fillId="5" borderId="2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3" fillId="3" borderId="20" xfId="1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center"/>
    </xf>
    <xf numFmtId="164" fontId="13" fillId="5" borderId="4" xfId="0" applyNumberFormat="1" applyFont="1" applyFill="1" applyBorder="1" applyAlignment="1">
      <alignment horizontal="center"/>
    </xf>
    <xf numFmtId="3" fontId="13" fillId="5" borderId="7" xfId="0" applyNumberFormat="1" applyFont="1" applyFill="1" applyBorder="1" applyAlignment="1">
      <alignment horizontal="center"/>
    </xf>
    <xf numFmtId="164" fontId="13" fillId="5" borderId="3" xfId="0" applyNumberFormat="1" applyFont="1" applyFill="1" applyBorder="1" applyAlignment="1">
      <alignment horizontal="center"/>
    </xf>
    <xf numFmtId="164" fontId="13" fillId="5" borderId="2" xfId="0" applyNumberFormat="1" applyFont="1" applyFill="1" applyBorder="1" applyAlignment="1">
      <alignment horizontal="center"/>
    </xf>
    <xf numFmtId="3" fontId="13" fillId="5" borderId="6" xfId="0" applyNumberFormat="1" applyFont="1" applyFill="1" applyBorder="1" applyAlignment="1">
      <alignment horizontal="center"/>
    </xf>
    <xf numFmtId="164" fontId="13" fillId="5" borderId="6" xfId="0" applyNumberFormat="1" applyFont="1" applyFill="1" applyBorder="1" applyAlignment="1">
      <alignment horizontal="center"/>
    </xf>
    <xf numFmtId="3" fontId="2" fillId="2" borderId="11" xfId="1" applyNumberFormat="1" applyFont="1" applyFill="1" applyBorder="1"/>
    <xf numFmtId="3" fontId="13" fillId="5" borderId="11" xfId="0" applyNumberFormat="1" applyFont="1" applyFill="1" applyBorder="1" applyAlignment="1">
      <alignment horizontal="center"/>
    </xf>
    <xf numFmtId="164" fontId="13" fillId="5" borderId="1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17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3" fontId="1" fillId="0" borderId="47" xfId="0" applyNumberFormat="1" applyFont="1" applyBorder="1" applyAlignment="1">
      <alignment horizontal="center"/>
    </xf>
    <xf numFmtId="164" fontId="12" fillId="0" borderId="47" xfId="0" applyNumberFormat="1" applyFont="1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164" fontId="12" fillId="0" borderId="29" xfId="0" applyNumberFormat="1" applyFont="1" applyBorder="1" applyAlignment="1">
      <alignment horizontal="center"/>
    </xf>
    <xf numFmtId="3" fontId="2" fillId="2" borderId="6" xfId="1" applyNumberFormat="1" applyFont="1" applyFill="1" applyBorder="1"/>
    <xf numFmtId="3" fontId="1" fillId="2" borderId="25" xfId="1" applyNumberFormat="1" applyFont="1" applyFill="1" applyBorder="1" applyAlignment="1">
      <alignment horizontal="center"/>
    </xf>
    <xf numFmtId="3" fontId="1" fillId="2" borderId="39" xfId="1" applyNumberFormat="1" applyFont="1" applyFill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8" fillId="2" borderId="20" xfId="1" applyNumberFormat="1" applyFont="1" applyFill="1" applyBorder="1"/>
    <xf numFmtId="3" fontId="1" fillId="0" borderId="46" xfId="0" applyNumberFormat="1" applyFont="1" applyBorder="1" applyAlignment="1">
      <alignment horizontal="center"/>
    </xf>
    <xf numFmtId="3" fontId="1" fillId="2" borderId="10" xfId="1" applyNumberFormat="1" applyFont="1" applyFill="1" applyBorder="1" applyAlignment="1">
      <alignment horizontal="center"/>
    </xf>
    <xf numFmtId="3" fontId="1" fillId="2" borderId="20" xfId="1" applyNumberFormat="1" applyFont="1" applyFill="1" applyBorder="1" applyAlignment="1">
      <alignment horizontal="center"/>
    </xf>
    <xf numFmtId="3" fontId="13" fillId="5" borderId="20" xfId="0" applyNumberFormat="1" applyFont="1" applyFill="1" applyBorder="1" applyAlignment="1">
      <alignment horizontal="center"/>
    </xf>
    <xf numFmtId="164" fontId="13" fillId="5" borderId="18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3" fontId="6" fillId="0" borderId="23" xfId="0" applyNumberFormat="1" applyFont="1" applyBorder="1" applyAlignment="1" applyProtection="1">
      <alignment horizontal="center"/>
      <protection locked="0"/>
    </xf>
    <xf numFmtId="3" fontId="5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164" fontId="14" fillId="5" borderId="3" xfId="0" applyNumberFormat="1" applyFont="1" applyFill="1" applyBorder="1" applyAlignment="1">
      <alignment horizontal="center"/>
    </xf>
    <xf numFmtId="0" fontId="0" fillId="0" borderId="0" xfId="0" applyFont="1" applyAlignment="1"/>
    <xf numFmtId="0" fontId="17" fillId="8" borderId="53" xfId="0" applyFont="1" applyFill="1" applyBorder="1" applyAlignment="1">
      <alignment horizontal="center" vertical="center"/>
    </xf>
    <xf numFmtId="0" fontId="19" fillId="9" borderId="53" xfId="0" applyFont="1" applyFill="1" applyBorder="1" applyAlignment="1">
      <alignment horizontal="center"/>
    </xf>
    <xf numFmtId="0" fontId="17" fillId="7" borderId="53" xfId="0" applyFont="1" applyFill="1" applyBorder="1" applyAlignment="1">
      <alignment horizontal="center"/>
    </xf>
    <xf numFmtId="0" fontId="17" fillId="7" borderId="55" xfId="0" applyFont="1" applyFill="1" applyBorder="1" applyAlignment="1">
      <alignment horizontal="center"/>
    </xf>
    <xf numFmtId="0" fontId="17" fillId="8" borderId="56" xfId="0" applyFont="1" applyFill="1" applyBorder="1" applyAlignment="1">
      <alignment horizontal="center" vertical="center"/>
    </xf>
    <xf numFmtId="0" fontId="17" fillId="8" borderId="57" xfId="0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/>
    </xf>
    <xf numFmtId="3" fontId="18" fillId="7" borderId="58" xfId="0" applyNumberFormat="1" applyFont="1" applyFill="1" applyBorder="1"/>
    <xf numFmtId="3" fontId="20" fillId="0" borderId="59" xfId="0" applyNumberFormat="1" applyFont="1" applyBorder="1" applyAlignment="1">
      <alignment horizontal="center"/>
    </xf>
    <xf numFmtId="3" fontId="20" fillId="7" borderId="60" xfId="0" applyNumberFormat="1" applyFont="1" applyFill="1" applyBorder="1" applyAlignment="1">
      <alignment horizontal="center"/>
    </xf>
    <xf numFmtId="3" fontId="20" fillId="7" borderId="61" xfId="0" applyNumberFormat="1" applyFont="1" applyFill="1" applyBorder="1" applyAlignment="1">
      <alignment horizontal="center"/>
    </xf>
    <xf numFmtId="3" fontId="20" fillId="7" borderId="61" xfId="0" applyNumberFormat="1" applyFont="1" applyFill="1" applyBorder="1" applyAlignment="1">
      <alignment horizontal="center" vertical="center" wrapText="1"/>
    </xf>
    <xf numFmtId="3" fontId="17" fillId="8" borderId="61" xfId="0" applyNumberFormat="1" applyFont="1" applyFill="1" applyBorder="1" applyAlignment="1">
      <alignment horizontal="center"/>
    </xf>
    <xf numFmtId="3" fontId="21" fillId="9" borderId="61" xfId="0" applyNumberFormat="1" applyFont="1" applyFill="1" applyBorder="1" applyAlignment="1">
      <alignment horizontal="center"/>
    </xf>
    <xf numFmtId="164" fontId="22" fillId="9" borderId="61" xfId="0" applyNumberFormat="1" applyFont="1" applyFill="1" applyBorder="1" applyAlignment="1">
      <alignment horizontal="center"/>
    </xf>
    <xf numFmtId="3" fontId="18" fillId="7" borderId="62" xfId="0" applyNumberFormat="1" applyFont="1" applyFill="1" applyBorder="1"/>
    <xf numFmtId="3" fontId="20" fillId="0" borderId="63" xfId="0" applyNumberFormat="1" applyFont="1" applyBorder="1" applyAlignment="1">
      <alignment horizontal="center"/>
    </xf>
    <xf numFmtId="3" fontId="20" fillId="7" borderId="64" xfId="0" applyNumberFormat="1" applyFont="1" applyFill="1" applyBorder="1" applyAlignment="1">
      <alignment horizontal="center"/>
    </xf>
    <xf numFmtId="3" fontId="20" fillId="7" borderId="65" xfId="0" applyNumberFormat="1" applyFont="1" applyFill="1" applyBorder="1" applyAlignment="1">
      <alignment horizontal="center"/>
    </xf>
    <xf numFmtId="3" fontId="17" fillId="8" borderId="66" xfId="0" applyNumberFormat="1" applyFont="1" applyFill="1" applyBorder="1" applyAlignment="1">
      <alignment horizontal="center"/>
    </xf>
    <xf numFmtId="3" fontId="21" fillId="9" borderId="66" xfId="0" applyNumberFormat="1" applyFont="1" applyFill="1" applyBorder="1" applyAlignment="1">
      <alignment horizontal="center"/>
    </xf>
    <xf numFmtId="164" fontId="21" fillId="9" borderId="66" xfId="0" applyNumberFormat="1" applyFont="1" applyFill="1" applyBorder="1" applyAlignment="1">
      <alignment horizontal="center"/>
    </xf>
    <xf numFmtId="3" fontId="18" fillId="7" borderId="61" xfId="0" applyNumberFormat="1" applyFont="1" applyFill="1" applyBorder="1"/>
    <xf numFmtId="3" fontId="20" fillId="0" borderId="60" xfId="0" applyNumberFormat="1" applyFont="1" applyBorder="1" applyAlignment="1">
      <alignment horizontal="center"/>
    </xf>
    <xf numFmtId="3" fontId="20" fillId="0" borderId="61" xfId="0" applyNumberFormat="1" applyFont="1" applyBorder="1" applyAlignment="1">
      <alignment horizontal="center"/>
    </xf>
    <xf numFmtId="3" fontId="20" fillId="7" borderId="58" xfId="0" applyNumberFormat="1" applyFont="1" applyFill="1" applyBorder="1" applyAlignment="1">
      <alignment horizontal="center"/>
    </xf>
    <xf numFmtId="3" fontId="20" fillId="7" borderId="67" xfId="0" applyNumberFormat="1" applyFont="1" applyFill="1" applyBorder="1" applyAlignment="1">
      <alignment horizontal="center"/>
    </xf>
    <xf numFmtId="3" fontId="17" fillId="8" borderId="58" xfId="0" applyNumberFormat="1" applyFont="1" applyFill="1" applyBorder="1" applyAlignment="1">
      <alignment horizontal="center"/>
    </xf>
    <xf numFmtId="3" fontId="21" fillId="9" borderId="58" xfId="0" applyNumberFormat="1" applyFont="1" applyFill="1" applyBorder="1" applyAlignment="1">
      <alignment horizontal="center"/>
    </xf>
    <xf numFmtId="164" fontId="21" fillId="9" borderId="68" xfId="0" applyNumberFormat="1" applyFont="1" applyFill="1" applyBorder="1" applyAlignment="1">
      <alignment horizontal="center"/>
    </xf>
    <xf numFmtId="3" fontId="18" fillId="7" borderId="56" xfId="0" applyNumberFormat="1" applyFont="1" applyFill="1" applyBorder="1"/>
    <xf numFmtId="3" fontId="20" fillId="0" borderId="69" xfId="0" applyNumberFormat="1" applyFont="1" applyBorder="1" applyAlignment="1">
      <alignment horizontal="center"/>
    </xf>
    <xf numFmtId="3" fontId="20" fillId="0" borderId="68" xfId="0" applyNumberFormat="1" applyFont="1" applyBorder="1" applyAlignment="1">
      <alignment horizontal="center"/>
    </xf>
    <xf numFmtId="3" fontId="20" fillId="7" borderId="56" xfId="0" applyNumberFormat="1" applyFont="1" applyFill="1" applyBorder="1" applyAlignment="1">
      <alignment horizontal="center"/>
    </xf>
    <xf numFmtId="3" fontId="20" fillId="7" borderId="0" xfId="0" applyNumberFormat="1" applyFont="1" applyFill="1" applyBorder="1" applyAlignment="1">
      <alignment horizontal="center"/>
    </xf>
    <xf numFmtId="3" fontId="17" fillId="8" borderId="68" xfId="0" applyNumberFormat="1" applyFont="1" applyFill="1" applyBorder="1" applyAlignment="1">
      <alignment horizontal="center"/>
    </xf>
    <xf numFmtId="3" fontId="21" fillId="9" borderId="68" xfId="0" applyNumberFormat="1" applyFont="1" applyFill="1" applyBorder="1" applyAlignment="1">
      <alignment horizontal="center"/>
    </xf>
    <xf numFmtId="3" fontId="18" fillId="7" borderId="65" xfId="0" applyNumberFormat="1" applyFont="1" applyFill="1" applyBorder="1"/>
    <xf numFmtId="3" fontId="20" fillId="0" borderId="64" xfId="0" applyNumberFormat="1" applyFont="1" applyBorder="1" applyAlignment="1">
      <alignment horizontal="center"/>
    </xf>
    <xf numFmtId="3" fontId="23" fillId="0" borderId="65" xfId="0" applyNumberFormat="1" applyFont="1" applyBorder="1" applyAlignment="1">
      <alignment horizontal="center"/>
    </xf>
    <xf numFmtId="3" fontId="23" fillId="0" borderId="64" xfId="0" applyNumberFormat="1" applyFont="1" applyBorder="1" applyAlignment="1">
      <alignment horizontal="center"/>
    </xf>
    <xf numFmtId="3" fontId="20" fillId="7" borderId="62" xfId="0" applyNumberFormat="1" applyFont="1" applyFill="1" applyBorder="1" applyAlignment="1">
      <alignment horizontal="center"/>
    </xf>
    <xf numFmtId="3" fontId="20" fillId="7" borderId="70" xfId="0" applyNumberFormat="1" applyFont="1" applyFill="1" applyBorder="1" applyAlignment="1">
      <alignment horizontal="center"/>
    </xf>
    <xf numFmtId="3" fontId="17" fillId="8" borderId="57" xfId="0" applyNumberFormat="1" applyFont="1" applyFill="1" applyBorder="1" applyAlignment="1">
      <alignment horizontal="center"/>
    </xf>
    <xf numFmtId="3" fontId="21" fillId="9" borderId="65" xfId="0" applyNumberFormat="1" applyFont="1" applyFill="1" applyBorder="1" applyAlignment="1">
      <alignment horizontal="center"/>
    </xf>
    <xf numFmtId="3" fontId="23" fillId="0" borderId="61" xfId="0" applyNumberFormat="1" applyFont="1" applyBorder="1" applyAlignment="1">
      <alignment horizontal="center"/>
    </xf>
    <xf numFmtId="164" fontId="21" fillId="9" borderId="58" xfId="0" applyNumberFormat="1" applyFont="1" applyFill="1" applyBorder="1" applyAlignment="1">
      <alignment horizontal="center"/>
    </xf>
    <xf numFmtId="3" fontId="18" fillId="7" borderId="68" xfId="0" applyNumberFormat="1" applyFont="1" applyFill="1" applyBorder="1"/>
    <xf numFmtId="3" fontId="20" fillId="7" borderId="69" xfId="0" applyNumberFormat="1" applyFont="1" applyFill="1" applyBorder="1" applyAlignment="1">
      <alignment horizontal="center"/>
    </xf>
    <xf numFmtId="3" fontId="20" fillId="7" borderId="68" xfId="0" applyNumberFormat="1" applyFont="1" applyFill="1" applyBorder="1" applyAlignment="1">
      <alignment horizontal="center"/>
    </xf>
    <xf numFmtId="3" fontId="20" fillId="7" borderId="71" xfId="0" applyNumberFormat="1" applyFont="1" applyFill="1" applyBorder="1" applyAlignment="1">
      <alignment horizontal="center"/>
    </xf>
    <xf numFmtId="3" fontId="20" fillId="0" borderId="72" xfId="0" applyNumberFormat="1" applyFont="1" applyBorder="1" applyAlignment="1">
      <alignment horizontal="center"/>
    </xf>
    <xf numFmtId="3" fontId="24" fillId="7" borderId="57" xfId="0" applyNumberFormat="1" applyFont="1" applyFill="1" applyBorder="1"/>
    <xf numFmtId="3" fontId="20" fillId="0" borderId="73" xfId="0" applyNumberFormat="1" applyFont="1" applyBorder="1" applyAlignment="1">
      <alignment horizontal="center"/>
    </xf>
    <xf numFmtId="3" fontId="20" fillId="0" borderId="57" xfId="0" applyNumberFormat="1" applyFont="1" applyBorder="1" applyAlignment="1">
      <alignment horizontal="center"/>
    </xf>
    <xf numFmtId="3" fontId="20" fillId="7" borderId="48" xfId="0" applyNumberFormat="1" applyFont="1" applyFill="1" applyBorder="1" applyAlignment="1">
      <alignment horizontal="center"/>
    </xf>
    <xf numFmtId="3" fontId="20" fillId="7" borderId="57" xfId="0" applyNumberFormat="1" applyFont="1" applyFill="1" applyBorder="1" applyAlignment="1">
      <alignment horizontal="center"/>
    </xf>
    <xf numFmtId="3" fontId="17" fillId="8" borderId="62" xfId="0" applyNumberFormat="1" applyFont="1" applyFill="1" applyBorder="1" applyAlignment="1">
      <alignment horizontal="center"/>
    </xf>
    <xf numFmtId="3" fontId="21" fillId="9" borderId="56" xfId="0" applyNumberFormat="1" applyFont="1" applyFill="1" applyBorder="1" applyAlignment="1">
      <alignment horizontal="center"/>
    </xf>
    <xf numFmtId="164" fontId="21" fillId="9" borderId="56" xfId="0" applyNumberFormat="1" applyFont="1" applyFill="1" applyBorder="1" applyAlignment="1">
      <alignment horizontal="center"/>
    </xf>
    <xf numFmtId="3" fontId="17" fillId="8" borderId="56" xfId="0" applyNumberFormat="1" applyFont="1" applyFill="1" applyBorder="1" applyAlignment="1">
      <alignment horizontal="center"/>
    </xf>
    <xf numFmtId="3" fontId="18" fillId="7" borderId="74" xfId="0" applyNumberFormat="1" applyFont="1" applyFill="1" applyBorder="1"/>
    <xf numFmtId="3" fontId="20" fillId="7" borderId="50" xfId="0" applyNumberFormat="1" applyFont="1" applyFill="1" applyBorder="1" applyAlignment="1">
      <alignment horizontal="center"/>
    </xf>
    <xf numFmtId="3" fontId="20" fillId="7" borderId="75" xfId="0" applyNumberFormat="1" applyFont="1" applyFill="1" applyBorder="1" applyAlignment="1">
      <alignment horizontal="center"/>
    </xf>
    <xf numFmtId="3" fontId="17" fillId="8" borderId="76" xfId="0" applyNumberFormat="1" applyFont="1" applyFill="1" applyBorder="1" applyAlignment="1">
      <alignment horizontal="center"/>
    </xf>
    <xf numFmtId="3" fontId="21" fillId="9" borderId="77" xfId="0" applyNumberFormat="1" applyFont="1" applyFill="1" applyBorder="1" applyAlignment="1">
      <alignment horizontal="center"/>
    </xf>
    <xf numFmtId="164" fontId="21" fillId="9" borderId="77" xfId="0" applyNumberFormat="1" applyFont="1" applyFill="1" applyBorder="1" applyAlignment="1">
      <alignment horizontal="center"/>
    </xf>
    <xf numFmtId="3" fontId="17" fillId="8" borderId="78" xfId="0" applyNumberFormat="1" applyFont="1" applyFill="1" applyBorder="1" applyAlignment="1">
      <alignment horizontal="center"/>
    </xf>
    <xf numFmtId="0" fontId="25" fillId="7" borderId="53" xfId="0" applyFont="1" applyFill="1" applyBorder="1" applyAlignment="1">
      <alignment horizontal="center" vertical="center"/>
    </xf>
    <xf numFmtId="0" fontId="25" fillId="7" borderId="57" xfId="0" applyFont="1" applyFill="1" applyBorder="1" applyAlignment="1">
      <alignment horizontal="center" vertical="center"/>
    </xf>
    <xf numFmtId="0" fontId="26" fillId="11" borderId="50" xfId="0" applyFont="1" applyFill="1" applyBorder="1" applyAlignment="1">
      <alignment horizontal="left"/>
    </xf>
    <xf numFmtId="0" fontId="26" fillId="11" borderId="51" xfId="0" applyFont="1" applyFill="1" applyBorder="1" applyAlignment="1">
      <alignment horizontal="center"/>
    </xf>
    <xf numFmtId="0" fontId="25" fillId="11" borderId="51" xfId="0" applyFont="1" applyFill="1" applyBorder="1" applyAlignment="1">
      <alignment horizontal="center"/>
    </xf>
    <xf numFmtId="0" fontId="27" fillId="11" borderId="51" xfId="0" applyFont="1" applyFill="1" applyBorder="1" applyAlignment="1">
      <alignment horizontal="center"/>
    </xf>
    <xf numFmtId="0" fontId="27" fillId="11" borderId="52" xfId="0" applyFont="1" applyFill="1" applyBorder="1" applyAlignment="1">
      <alignment horizontal="center"/>
    </xf>
    <xf numFmtId="0" fontId="28" fillId="7" borderId="79" xfId="0" applyFont="1" applyFill="1" applyBorder="1"/>
    <xf numFmtId="3" fontId="26" fillId="0" borderId="80" xfId="0" applyNumberFormat="1" applyFont="1" applyBorder="1" applyAlignment="1">
      <alignment horizontal="center"/>
    </xf>
    <xf numFmtId="3" fontId="26" fillId="7" borderId="81" xfId="0" applyNumberFormat="1" applyFont="1" applyFill="1" applyBorder="1" applyAlignment="1">
      <alignment horizontal="center"/>
    </xf>
    <xf numFmtId="0" fontId="26" fillId="7" borderId="82" xfId="0" applyFont="1" applyFill="1" applyBorder="1" applyAlignment="1">
      <alignment horizontal="center"/>
    </xf>
    <xf numFmtId="3" fontId="26" fillId="7" borderId="82" xfId="0" applyNumberFormat="1" applyFont="1" applyFill="1" applyBorder="1" applyAlignment="1">
      <alignment horizontal="center"/>
    </xf>
    <xf numFmtId="3" fontId="26" fillId="7" borderId="83" xfId="0" applyNumberFormat="1" applyFont="1" applyFill="1" applyBorder="1" applyAlignment="1">
      <alignment horizontal="center"/>
    </xf>
    <xf numFmtId="3" fontId="26" fillId="0" borderId="82" xfId="0" applyNumberFormat="1" applyFont="1" applyBorder="1" applyAlignment="1">
      <alignment horizontal="center"/>
    </xf>
    <xf numFmtId="3" fontId="26" fillId="7" borderId="84" xfId="0" applyNumberFormat="1" applyFont="1" applyFill="1" applyBorder="1" applyAlignment="1">
      <alignment horizontal="center"/>
    </xf>
    <xf numFmtId="3" fontId="5" fillId="7" borderId="58" xfId="0" applyNumberFormat="1" applyFont="1" applyFill="1" applyBorder="1" applyAlignment="1">
      <alignment horizontal="center"/>
    </xf>
    <xf numFmtId="3" fontId="28" fillId="7" borderId="58" xfId="0" applyNumberFormat="1" applyFont="1" applyFill="1" applyBorder="1" applyAlignment="1">
      <alignment horizontal="center"/>
    </xf>
    <xf numFmtId="0" fontId="28" fillId="7" borderId="72" xfId="0" applyFont="1" applyFill="1" applyBorder="1"/>
    <xf numFmtId="3" fontId="26" fillId="7" borderId="85" xfId="0" applyNumberFormat="1" applyFont="1" applyFill="1" applyBorder="1" applyAlignment="1">
      <alignment horizontal="center"/>
    </xf>
    <xf numFmtId="0" fontId="26" fillId="7" borderId="80" xfId="0" applyFont="1" applyFill="1" applyBorder="1" applyAlignment="1">
      <alignment horizontal="center"/>
    </xf>
    <xf numFmtId="3" fontId="26" fillId="7" borderId="80" xfId="0" applyNumberFormat="1" applyFont="1" applyFill="1" applyBorder="1" applyAlignment="1">
      <alignment horizontal="center"/>
    </xf>
    <xf numFmtId="3" fontId="26" fillId="7" borderId="86" xfId="0" applyNumberFormat="1" applyFont="1" applyFill="1" applyBorder="1" applyAlignment="1">
      <alignment horizontal="center"/>
    </xf>
    <xf numFmtId="3" fontId="29" fillId="7" borderId="58" xfId="0" applyNumberFormat="1" applyFont="1" applyFill="1" applyBorder="1" applyAlignment="1">
      <alignment horizontal="center"/>
    </xf>
    <xf numFmtId="0" fontId="28" fillId="7" borderId="87" xfId="0" applyFont="1" applyFill="1" applyBorder="1"/>
    <xf numFmtId="3" fontId="26" fillId="0" borderId="88" xfId="0" applyNumberFormat="1" applyFont="1" applyBorder="1" applyAlignment="1">
      <alignment horizontal="center"/>
    </xf>
    <xf numFmtId="3" fontId="26" fillId="7" borderId="89" xfId="0" applyNumberFormat="1" applyFont="1" applyFill="1" applyBorder="1" applyAlignment="1">
      <alignment horizontal="center"/>
    </xf>
    <xf numFmtId="0" fontId="26" fillId="7" borderId="88" xfId="0" applyFont="1" applyFill="1" applyBorder="1" applyAlignment="1">
      <alignment horizontal="center"/>
    </xf>
    <xf numFmtId="3" fontId="26" fillId="7" borderId="90" xfId="0" applyNumberFormat="1" applyFont="1" applyFill="1" applyBorder="1" applyAlignment="1">
      <alignment horizontal="center"/>
    </xf>
    <xf numFmtId="3" fontId="26" fillId="7" borderId="88" xfId="0" applyNumberFormat="1" applyFont="1" applyFill="1" applyBorder="1" applyAlignment="1">
      <alignment horizontal="center"/>
    </xf>
    <xf numFmtId="3" fontId="26" fillId="7" borderId="91" xfId="0" applyNumberFormat="1" applyFont="1" applyFill="1" applyBorder="1" applyAlignment="1">
      <alignment horizontal="center"/>
    </xf>
    <xf numFmtId="3" fontId="26" fillId="7" borderId="92" xfId="0" applyNumberFormat="1" applyFont="1" applyFill="1" applyBorder="1" applyAlignment="1">
      <alignment horizontal="center"/>
    </xf>
    <xf numFmtId="3" fontId="26" fillId="7" borderId="93" xfId="0" applyNumberFormat="1" applyFont="1" applyFill="1" applyBorder="1" applyAlignment="1">
      <alignment horizontal="center"/>
    </xf>
    <xf numFmtId="3" fontId="26" fillId="7" borderId="94" xfId="0" applyNumberFormat="1" applyFont="1" applyFill="1" applyBorder="1" applyAlignment="1">
      <alignment horizontal="center"/>
    </xf>
    <xf numFmtId="3" fontId="26" fillId="0" borderId="95" xfId="0" applyNumberFormat="1" applyFont="1" applyBorder="1" applyAlignment="1">
      <alignment horizontal="center"/>
    </xf>
    <xf numFmtId="3" fontId="5" fillId="7" borderId="66" xfId="0" applyNumberFormat="1" applyFont="1" applyFill="1" applyBorder="1" applyAlignment="1">
      <alignment horizontal="center"/>
    </xf>
    <xf numFmtId="3" fontId="28" fillId="7" borderId="66" xfId="0" applyNumberFormat="1" applyFont="1" applyFill="1" applyBorder="1" applyAlignment="1">
      <alignment horizontal="center"/>
    </xf>
    <xf numFmtId="3" fontId="28" fillId="7" borderId="68" xfId="0" applyNumberFormat="1" applyFont="1" applyFill="1" applyBorder="1" applyAlignment="1">
      <alignment horizontal="center"/>
    </xf>
    <xf numFmtId="0" fontId="25" fillId="7" borderId="74" xfId="0" applyFont="1" applyFill="1" applyBorder="1" applyAlignment="1">
      <alignment horizontal="center"/>
    </xf>
    <xf numFmtId="3" fontId="25" fillId="7" borderId="96" xfId="0" applyNumberFormat="1" applyFont="1" applyFill="1" applyBorder="1" applyAlignment="1">
      <alignment horizontal="center"/>
    </xf>
    <xf numFmtId="3" fontId="25" fillId="7" borderId="75" xfId="0" applyNumberFormat="1" applyFont="1" applyFill="1" applyBorder="1" applyAlignment="1">
      <alignment horizontal="center"/>
    </xf>
    <xf numFmtId="3" fontId="25" fillId="7" borderId="97" xfId="0" applyNumberFormat="1" applyFont="1" applyFill="1" applyBorder="1" applyAlignment="1">
      <alignment horizontal="center"/>
    </xf>
    <xf numFmtId="3" fontId="25" fillId="7" borderId="98" xfId="0" applyNumberFormat="1" applyFont="1" applyFill="1" applyBorder="1" applyAlignment="1">
      <alignment horizontal="center"/>
    </xf>
    <xf numFmtId="3" fontId="28" fillId="7" borderId="75" xfId="0" applyNumberFormat="1" applyFont="1" applyFill="1" applyBorder="1" applyAlignment="1">
      <alignment horizontal="center"/>
    </xf>
    <xf numFmtId="0" fontId="10" fillId="0" borderId="74" xfId="0" applyFont="1" applyBorder="1" applyAlignment="1">
      <alignment horizontal="center" wrapText="1"/>
    </xf>
    <xf numFmtId="0" fontId="10" fillId="0" borderId="99" xfId="0" applyFont="1" applyBorder="1" applyAlignment="1">
      <alignment horizontal="center" wrapText="1"/>
    </xf>
    <xf numFmtId="0" fontId="0" fillId="0" borderId="100" xfId="0" applyBorder="1" applyAlignment="1">
      <alignment wrapText="1"/>
    </xf>
    <xf numFmtId="3" fontId="0" fillId="0" borderId="101" xfId="0" applyNumberFormat="1" applyBorder="1" applyAlignment="1">
      <alignment horizontal="right" wrapText="1"/>
    </xf>
    <xf numFmtId="0" fontId="0" fillId="0" borderId="101" xfId="0" applyBorder="1" applyAlignment="1">
      <alignment horizontal="right" wrapText="1"/>
    </xf>
    <xf numFmtId="3" fontId="10" fillId="0" borderId="101" xfId="0" applyNumberFormat="1" applyFont="1" applyBorder="1" applyAlignment="1">
      <alignment horizontal="right" wrapText="1"/>
    </xf>
    <xf numFmtId="0" fontId="10" fillId="0" borderId="101" xfId="0" applyFont="1" applyBorder="1" applyAlignment="1">
      <alignment horizontal="right" wrapText="1"/>
    </xf>
    <xf numFmtId="0" fontId="0" fillId="0" borderId="101" xfId="0" applyBorder="1" applyAlignment="1">
      <alignment wrapText="1"/>
    </xf>
    <xf numFmtId="0" fontId="0" fillId="0" borderId="102" xfId="0" applyBorder="1" applyAlignment="1">
      <alignment vertical="center"/>
    </xf>
    <xf numFmtId="0" fontId="10" fillId="0" borderId="100" xfId="0" applyFont="1" applyBorder="1" applyAlignment="1">
      <alignment horizontal="center" wrapText="1"/>
    </xf>
    <xf numFmtId="3" fontId="10" fillId="0" borderId="101" xfId="0" applyNumberFormat="1" applyFont="1" applyBorder="1" applyAlignment="1">
      <alignment horizontal="center" wrapText="1"/>
    </xf>
    <xf numFmtId="3" fontId="30" fillId="12" borderId="101" xfId="0" applyNumberFormat="1" applyFont="1" applyFill="1" applyBorder="1" applyAlignment="1">
      <alignment horizontal="center" wrapText="1"/>
    </xf>
    <xf numFmtId="0" fontId="1" fillId="0" borderId="24" xfId="1" applyBorder="1"/>
    <xf numFmtId="0" fontId="16" fillId="6" borderId="24" xfId="1" applyFont="1" applyFill="1" applyBorder="1"/>
    <xf numFmtId="3" fontId="0" fillId="0" borderId="24" xfId="0" applyNumberFormat="1" applyBorder="1"/>
    <xf numFmtId="3" fontId="1" fillId="0" borderId="24" xfId="1" applyNumberFormat="1" applyBorder="1"/>
    <xf numFmtId="0" fontId="16" fillId="0" borderId="24" xfId="1" applyFont="1" applyBorder="1"/>
    <xf numFmtId="0" fontId="31" fillId="0" borderId="24" xfId="1" applyFont="1" applyBorder="1"/>
    <xf numFmtId="3" fontId="31" fillId="0" borderId="24" xfId="1" applyNumberFormat="1" applyFont="1" applyBorder="1"/>
    <xf numFmtId="0" fontId="31" fillId="0" borderId="24" xfId="0" applyFont="1" applyBorder="1"/>
    <xf numFmtId="3" fontId="31" fillId="0" borderId="24" xfId="0" applyNumberFormat="1" applyFont="1" applyBorder="1"/>
    <xf numFmtId="3" fontId="31" fillId="0" borderId="0" xfId="0" applyNumberFormat="1" applyFont="1"/>
    <xf numFmtId="0" fontId="10" fillId="0" borderId="24" xfId="0" applyFont="1" applyBorder="1"/>
    <xf numFmtId="3" fontId="10" fillId="0" borderId="24" xfId="0" applyNumberFormat="1" applyFont="1" applyBorder="1"/>
    <xf numFmtId="0" fontId="2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2" borderId="12" xfId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Font="1" applyAlignment="1"/>
    <xf numFmtId="0" fontId="18" fillId="0" borderId="48" xfId="0" applyFont="1" applyBorder="1" applyAlignment="1">
      <alignment horizontal="center"/>
    </xf>
    <xf numFmtId="0" fontId="16" fillId="0" borderId="48" xfId="0" applyFont="1" applyBorder="1"/>
    <xf numFmtId="0" fontId="25" fillId="7" borderId="53" xfId="0" applyFont="1" applyFill="1" applyBorder="1" applyAlignment="1">
      <alignment horizontal="center" vertical="center"/>
    </xf>
    <xf numFmtId="0" fontId="16" fillId="0" borderId="57" xfId="0" applyFont="1" applyBorder="1"/>
    <xf numFmtId="0" fontId="17" fillId="10" borderId="53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/>
    </xf>
    <xf numFmtId="0" fontId="16" fillId="0" borderId="51" xfId="0" applyFont="1" applyBorder="1"/>
    <xf numFmtId="0" fontId="19" fillId="0" borderId="50" xfId="0" applyFont="1" applyBorder="1" applyAlignment="1">
      <alignment horizontal="center"/>
    </xf>
    <xf numFmtId="0" fontId="16" fillId="0" borderId="52" xfId="0" applyFont="1" applyBorder="1"/>
    <xf numFmtId="0" fontId="15" fillId="7" borderId="0" xfId="0" applyFont="1" applyFill="1" applyBorder="1" applyAlignment="1">
      <alignment horizontal="center"/>
    </xf>
    <xf numFmtId="0" fontId="16" fillId="0" borderId="0" xfId="0" applyFont="1" applyBorder="1"/>
    <xf numFmtId="0" fontId="15" fillId="7" borderId="48" xfId="0" applyFont="1" applyFill="1" applyBorder="1" applyAlignment="1">
      <alignment horizontal="center"/>
    </xf>
    <xf numFmtId="0" fontId="17" fillId="0" borderId="49" xfId="0" applyFont="1" applyBorder="1" applyAlignment="1">
      <alignment horizontal="center" vertical="center" wrapText="1"/>
    </xf>
    <xf numFmtId="0" fontId="16" fillId="0" borderId="54" xfId="0" applyFont="1" applyBorder="1"/>
    <xf numFmtId="0" fontId="17" fillId="8" borderId="5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4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zoomScale="80" zoomScaleNormal="80" workbookViewId="0">
      <selection activeCell="J49" sqref="J49"/>
    </sheetView>
  </sheetViews>
  <sheetFormatPr baseColWidth="10" defaultRowHeight="15" x14ac:dyDescent="0.25"/>
  <cols>
    <col min="1" max="1" width="15.28515625" customWidth="1"/>
  </cols>
  <sheetData>
    <row r="1" spans="1:17" ht="20.25" x14ac:dyDescent="0.3">
      <c r="A1" s="267" t="s">
        <v>43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7" ht="21" thickBot="1" x14ac:dyDescent="0.35">
      <c r="A2" s="268">
        <v>2021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7" ht="16.5" thickBot="1" x14ac:dyDescent="0.3">
      <c r="A3" s="269" t="s">
        <v>0</v>
      </c>
      <c r="B3" s="271" t="s">
        <v>1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3"/>
      <c r="N3" s="7" t="s">
        <v>2</v>
      </c>
      <c r="O3" s="7" t="s">
        <v>2</v>
      </c>
      <c r="P3" s="280" t="s">
        <v>101</v>
      </c>
      <c r="Q3" s="78" t="s">
        <v>100</v>
      </c>
    </row>
    <row r="4" spans="1:17" ht="15.75" customHeight="1" thickBot="1" x14ac:dyDescent="0.3">
      <c r="A4" s="270"/>
      <c r="B4" s="1" t="s">
        <v>3</v>
      </c>
      <c r="C4" s="2" t="s">
        <v>4</v>
      </c>
      <c r="D4" s="1" t="s">
        <v>5</v>
      </c>
      <c r="E4" s="2" t="s">
        <v>6</v>
      </c>
      <c r="F4" s="1" t="s">
        <v>7</v>
      </c>
      <c r="G4" s="2" t="s">
        <v>8</v>
      </c>
      <c r="H4" s="1" t="s">
        <v>9</v>
      </c>
      <c r="I4" s="2" t="s">
        <v>10</v>
      </c>
      <c r="J4" s="1" t="s">
        <v>11</v>
      </c>
      <c r="K4" s="2" t="s">
        <v>12</v>
      </c>
      <c r="L4" s="1" t="s">
        <v>13</v>
      </c>
      <c r="M4" s="1" t="s">
        <v>14</v>
      </c>
      <c r="N4" s="8">
        <v>2021</v>
      </c>
      <c r="O4" s="83">
        <v>2020</v>
      </c>
      <c r="P4" s="281"/>
      <c r="Q4" s="79" t="s">
        <v>104</v>
      </c>
    </row>
    <row r="5" spans="1:17" ht="16.5" thickBot="1" x14ac:dyDescent="0.3">
      <c r="A5" s="271" t="s">
        <v>15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7"/>
      <c r="P5" s="278"/>
      <c r="Q5" s="279"/>
    </row>
    <row r="6" spans="1:17" ht="15.75" x14ac:dyDescent="0.25">
      <c r="A6" s="3" t="s">
        <v>16</v>
      </c>
      <c r="B6" s="52">
        <v>3235</v>
      </c>
      <c r="C6" s="52">
        <v>8567</v>
      </c>
      <c r="D6" s="52">
        <v>8196</v>
      </c>
      <c r="E6" s="22">
        <v>2653</v>
      </c>
      <c r="F6" s="21">
        <v>220</v>
      </c>
      <c r="G6" s="22">
        <v>752</v>
      </c>
      <c r="H6" s="21">
        <v>3408</v>
      </c>
      <c r="I6" s="22">
        <v>3781</v>
      </c>
      <c r="J6" s="21">
        <v>8531</v>
      </c>
      <c r="K6" s="22">
        <v>11385</v>
      </c>
      <c r="L6" s="23">
        <v>11658</v>
      </c>
      <c r="M6" s="22">
        <v>13067</v>
      </c>
      <c r="N6" s="40">
        <f>SUM(B6:M6)</f>
        <v>75453</v>
      </c>
      <c r="O6" s="84">
        <v>65373</v>
      </c>
      <c r="P6" s="85">
        <f>SUM(N6-O6)/O6*100</f>
        <v>15.419209765499517</v>
      </c>
      <c r="Q6" s="40">
        <f>N6-O6</f>
        <v>10080</v>
      </c>
    </row>
    <row r="7" spans="1:17" ht="16.5" thickBot="1" x14ac:dyDescent="0.3">
      <c r="A7" s="4" t="s">
        <v>17</v>
      </c>
      <c r="B7" s="53">
        <v>87</v>
      </c>
      <c r="C7" s="53">
        <v>116</v>
      </c>
      <c r="D7" s="53">
        <v>202</v>
      </c>
      <c r="E7" s="25">
        <v>52</v>
      </c>
      <c r="F7" s="24">
        <v>8</v>
      </c>
      <c r="G7" s="25">
        <v>7</v>
      </c>
      <c r="H7" s="24">
        <v>13</v>
      </c>
      <c r="I7" s="25">
        <v>13</v>
      </c>
      <c r="J7" s="24">
        <v>51</v>
      </c>
      <c r="K7" s="25">
        <v>82</v>
      </c>
      <c r="L7" s="24">
        <v>718</v>
      </c>
      <c r="M7" s="25">
        <v>2673</v>
      </c>
      <c r="N7" s="38">
        <f t="shared" ref="N7:N12" si="0">SUM(B7:M7)</f>
        <v>4022</v>
      </c>
      <c r="O7" s="86">
        <v>77508</v>
      </c>
      <c r="P7" s="87">
        <f t="shared" ref="P7:P13" si="1">SUM(N7-O7)/O7*100</f>
        <v>-94.810858233988753</v>
      </c>
      <c r="Q7" s="38">
        <f t="shared" ref="Q7:Q13" si="2">N7-O7</f>
        <v>-73486</v>
      </c>
    </row>
    <row r="8" spans="1:17" ht="15.75" x14ac:dyDescent="0.25">
      <c r="A8" s="9" t="s">
        <v>18</v>
      </c>
      <c r="B8" s="54">
        <v>2670</v>
      </c>
      <c r="C8" s="57">
        <v>6984</v>
      </c>
      <c r="D8" s="54">
        <v>7209</v>
      </c>
      <c r="E8" s="21">
        <v>2254</v>
      </c>
      <c r="F8" s="26">
        <v>202</v>
      </c>
      <c r="G8" s="27">
        <v>654</v>
      </c>
      <c r="H8" s="26">
        <v>2869</v>
      </c>
      <c r="I8" s="27">
        <v>3294</v>
      </c>
      <c r="J8" s="26">
        <v>6920</v>
      </c>
      <c r="K8" s="27">
        <v>9256</v>
      </c>
      <c r="L8" s="26">
        <v>9843</v>
      </c>
      <c r="M8" s="27">
        <v>12562</v>
      </c>
      <c r="N8" s="40">
        <f t="shared" si="0"/>
        <v>64717</v>
      </c>
      <c r="O8" s="84">
        <v>121713</v>
      </c>
      <c r="P8" s="88">
        <f t="shared" si="1"/>
        <v>-46.828194194539613</v>
      </c>
      <c r="Q8" s="40">
        <f t="shared" si="2"/>
        <v>-56996</v>
      </c>
    </row>
    <row r="9" spans="1:17" ht="15.75" x14ac:dyDescent="0.25">
      <c r="A9" s="5" t="s">
        <v>19</v>
      </c>
      <c r="B9" s="55">
        <v>130</v>
      </c>
      <c r="C9" s="18">
        <v>374</v>
      </c>
      <c r="D9" s="55">
        <v>395</v>
      </c>
      <c r="E9" s="28">
        <v>123</v>
      </c>
      <c r="F9" s="28">
        <v>7</v>
      </c>
      <c r="G9" s="29">
        <v>35</v>
      </c>
      <c r="H9" s="28">
        <v>100</v>
      </c>
      <c r="I9" s="29">
        <v>177</v>
      </c>
      <c r="J9" s="28">
        <v>588</v>
      </c>
      <c r="K9" s="29">
        <v>989</v>
      </c>
      <c r="L9" s="28">
        <v>1469</v>
      </c>
      <c r="M9" s="29">
        <v>1731</v>
      </c>
      <c r="N9" s="39">
        <f t="shared" si="0"/>
        <v>6118</v>
      </c>
      <c r="O9" s="89">
        <v>10438</v>
      </c>
      <c r="P9" s="90">
        <f t="shared" si="1"/>
        <v>-41.387238934661816</v>
      </c>
      <c r="Q9" s="39">
        <f t="shared" si="2"/>
        <v>-4320</v>
      </c>
    </row>
    <row r="10" spans="1:17" ht="16.5" thickBot="1" x14ac:dyDescent="0.3">
      <c r="A10" s="6" t="s">
        <v>20</v>
      </c>
      <c r="B10" s="58">
        <v>522</v>
      </c>
      <c r="C10" s="19">
        <v>1325</v>
      </c>
      <c r="D10" s="16">
        <v>794</v>
      </c>
      <c r="E10" s="24">
        <v>328</v>
      </c>
      <c r="F10" s="31">
        <v>19</v>
      </c>
      <c r="G10" s="32">
        <v>70</v>
      </c>
      <c r="H10" s="31">
        <v>452</v>
      </c>
      <c r="I10" s="32">
        <v>323</v>
      </c>
      <c r="J10" s="31">
        <v>1074</v>
      </c>
      <c r="K10" s="32">
        <v>1222</v>
      </c>
      <c r="L10" s="31">
        <v>1064</v>
      </c>
      <c r="M10" s="32">
        <v>15740</v>
      </c>
      <c r="N10" s="38">
        <f t="shared" si="0"/>
        <v>22933</v>
      </c>
      <c r="O10" s="86">
        <v>10730</v>
      </c>
      <c r="P10" s="87">
        <f t="shared" si="1"/>
        <v>113.72786579683132</v>
      </c>
      <c r="Q10" s="38">
        <f t="shared" si="2"/>
        <v>12203</v>
      </c>
    </row>
    <row r="11" spans="1:17" ht="15.75" x14ac:dyDescent="0.25">
      <c r="A11" s="3" t="s">
        <v>21</v>
      </c>
      <c r="B11" s="57">
        <v>1634</v>
      </c>
      <c r="C11" s="17">
        <v>4211</v>
      </c>
      <c r="D11" s="17">
        <v>4056</v>
      </c>
      <c r="E11" s="22">
        <v>1366</v>
      </c>
      <c r="F11" s="21">
        <v>123</v>
      </c>
      <c r="G11" s="22">
        <v>377</v>
      </c>
      <c r="H11" s="21">
        <v>1582</v>
      </c>
      <c r="I11" s="22">
        <v>1847</v>
      </c>
      <c r="J11" s="21">
        <v>3837</v>
      </c>
      <c r="K11" s="22">
        <v>5300</v>
      </c>
      <c r="L11" s="21">
        <v>5126</v>
      </c>
      <c r="M11" s="22">
        <v>7661</v>
      </c>
      <c r="N11" s="40">
        <f t="shared" si="0"/>
        <v>37120</v>
      </c>
      <c r="O11" s="84">
        <v>70712</v>
      </c>
      <c r="P11" s="85">
        <f t="shared" si="1"/>
        <v>-47.505373911075914</v>
      </c>
      <c r="Q11" s="40">
        <f t="shared" si="2"/>
        <v>-33592</v>
      </c>
    </row>
    <row r="12" spans="1:17" ht="16.5" thickBot="1" x14ac:dyDescent="0.3">
      <c r="A12" s="6" t="s">
        <v>22</v>
      </c>
      <c r="B12" s="56">
        <v>1688</v>
      </c>
      <c r="C12" s="56">
        <v>4472</v>
      </c>
      <c r="D12" s="56">
        <v>4342</v>
      </c>
      <c r="E12" s="25">
        <v>1339</v>
      </c>
      <c r="F12" s="24">
        <v>105</v>
      </c>
      <c r="G12" s="25">
        <v>382</v>
      </c>
      <c r="H12" s="24">
        <v>1839</v>
      </c>
      <c r="I12" s="25">
        <v>1947</v>
      </c>
      <c r="J12" s="24">
        <v>4745</v>
      </c>
      <c r="K12" s="25">
        <v>6167</v>
      </c>
      <c r="L12" s="24">
        <v>7250</v>
      </c>
      <c r="M12" s="25">
        <v>8079</v>
      </c>
      <c r="N12" s="38">
        <f t="shared" si="0"/>
        <v>42355</v>
      </c>
      <c r="O12" s="86">
        <v>72169</v>
      </c>
      <c r="P12" s="87">
        <f t="shared" si="1"/>
        <v>-41.311366376144882</v>
      </c>
      <c r="Q12" s="38">
        <f t="shared" si="2"/>
        <v>-29814</v>
      </c>
    </row>
    <row r="13" spans="1:17" ht="16.5" thickBot="1" x14ac:dyDescent="0.3">
      <c r="A13" s="91" t="s">
        <v>2</v>
      </c>
      <c r="B13" s="44">
        <f>SUM(B6:B7)</f>
        <v>3322</v>
      </c>
      <c r="C13" s="44">
        <f t="shared" ref="C13:M13" si="3">SUM(C11:C12)</f>
        <v>8683</v>
      </c>
      <c r="D13" s="44">
        <f t="shared" si="3"/>
        <v>8398</v>
      </c>
      <c r="E13" s="44">
        <f t="shared" si="3"/>
        <v>2705</v>
      </c>
      <c r="F13" s="44">
        <f t="shared" si="3"/>
        <v>228</v>
      </c>
      <c r="G13" s="44">
        <f t="shared" si="3"/>
        <v>759</v>
      </c>
      <c r="H13" s="44">
        <f t="shared" si="3"/>
        <v>3421</v>
      </c>
      <c r="I13" s="44">
        <f t="shared" si="3"/>
        <v>3794</v>
      </c>
      <c r="J13" s="44">
        <f t="shared" si="3"/>
        <v>8582</v>
      </c>
      <c r="K13" s="44">
        <f t="shared" si="3"/>
        <v>11467</v>
      </c>
      <c r="L13" s="44">
        <f t="shared" si="3"/>
        <v>12376</v>
      </c>
      <c r="M13" s="44">
        <f t="shared" si="3"/>
        <v>15740</v>
      </c>
      <c r="N13" s="10">
        <f>SUM(B13:M13)</f>
        <v>79475</v>
      </c>
      <c r="O13" s="92">
        <v>142881</v>
      </c>
      <c r="P13" s="93">
        <f t="shared" si="1"/>
        <v>-44.37678907622427</v>
      </c>
      <c r="Q13" s="10">
        <f t="shared" si="2"/>
        <v>-63406</v>
      </c>
    </row>
    <row r="14" spans="1:17" x14ac:dyDescent="0.25">
      <c r="N14" s="11"/>
    </row>
    <row r="17" spans="1:16" ht="15.75" x14ac:dyDescent="0.25">
      <c r="A17" s="263" t="s">
        <v>23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</row>
    <row r="18" spans="1:16" ht="15.75" x14ac:dyDescent="0.25">
      <c r="A18" s="263" t="s">
        <v>24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</row>
    <row r="19" spans="1:16" ht="16.5" thickBot="1" x14ac:dyDescent="0.3">
      <c r="A19" s="264" t="s">
        <v>105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</row>
    <row r="20" spans="1:16" x14ac:dyDescent="0.25">
      <c r="A20" s="265" t="s">
        <v>25</v>
      </c>
      <c r="B20" s="80" t="s">
        <v>3</v>
      </c>
      <c r="C20" s="80" t="s">
        <v>4</v>
      </c>
      <c r="D20" s="80" t="s">
        <v>5</v>
      </c>
      <c r="E20" s="80" t="s">
        <v>6</v>
      </c>
      <c r="F20" s="80" t="s">
        <v>7</v>
      </c>
      <c r="G20" s="80" t="s">
        <v>8</v>
      </c>
      <c r="H20" s="80" t="s">
        <v>9</v>
      </c>
      <c r="I20" s="80" t="s">
        <v>10</v>
      </c>
      <c r="J20" s="80" t="s">
        <v>11</v>
      </c>
      <c r="K20" s="80" t="s">
        <v>12</v>
      </c>
      <c r="L20" s="80" t="s">
        <v>13</v>
      </c>
      <c r="M20" s="80" t="s">
        <v>14</v>
      </c>
      <c r="N20" s="80" t="s">
        <v>2</v>
      </c>
      <c r="O20" s="80" t="s">
        <v>2</v>
      </c>
      <c r="P20" s="275" t="s">
        <v>101</v>
      </c>
    </row>
    <row r="21" spans="1:16" ht="15.75" thickBot="1" x14ac:dyDescent="0.3">
      <c r="A21" s="266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>
        <v>2021</v>
      </c>
      <c r="O21" s="81">
        <v>2020</v>
      </c>
      <c r="P21" s="276"/>
    </row>
    <row r="22" spans="1:16" ht="15.75" thickBot="1" x14ac:dyDescent="0.3">
      <c r="A22" s="6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34"/>
      <c r="O22" s="94"/>
      <c r="P22" s="94"/>
    </row>
    <row r="23" spans="1:16" x14ac:dyDescent="0.25">
      <c r="A23" s="42" t="s">
        <v>26</v>
      </c>
      <c r="B23" s="60">
        <v>11</v>
      </c>
      <c r="C23" s="71">
        <v>2</v>
      </c>
      <c r="D23" s="45">
        <v>10</v>
      </c>
      <c r="E23" s="46">
        <v>0</v>
      </c>
      <c r="F23" s="47">
        <v>0</v>
      </c>
      <c r="G23" s="62">
        <v>0</v>
      </c>
      <c r="H23" s="63">
        <v>1</v>
      </c>
      <c r="I23" s="46">
        <v>0</v>
      </c>
      <c r="J23" s="47">
        <v>0</v>
      </c>
      <c r="K23" s="47">
        <v>5</v>
      </c>
      <c r="L23" s="47">
        <v>34</v>
      </c>
      <c r="M23" s="48">
        <v>114</v>
      </c>
      <c r="N23" s="33">
        <f>SUM(B23:M23)</f>
        <v>177</v>
      </c>
      <c r="O23" s="95">
        <v>7447</v>
      </c>
      <c r="P23" s="20">
        <f>SUM(N23-O23)/O23*100</f>
        <v>-97.623203974754929</v>
      </c>
    </row>
    <row r="24" spans="1:16" x14ac:dyDescent="0.25">
      <c r="A24" s="15" t="s">
        <v>27</v>
      </c>
      <c r="B24" s="59">
        <v>3</v>
      </c>
      <c r="C24" s="72">
        <v>3</v>
      </c>
      <c r="D24" s="49">
        <v>10</v>
      </c>
      <c r="E24" s="46">
        <v>3</v>
      </c>
      <c r="F24" s="47">
        <v>0</v>
      </c>
      <c r="G24" s="62">
        <v>0</v>
      </c>
      <c r="H24" s="59">
        <v>0</v>
      </c>
      <c r="I24" s="46">
        <v>0</v>
      </c>
      <c r="J24" s="47">
        <v>3</v>
      </c>
      <c r="K24" s="50">
        <v>3</v>
      </c>
      <c r="L24" s="50">
        <v>5</v>
      </c>
      <c r="M24" s="51">
        <v>6</v>
      </c>
      <c r="N24" s="33">
        <f t="shared" ref="N24:N44" si="4">SUM(B24:M24)</f>
        <v>36</v>
      </c>
      <c r="O24" s="96">
        <v>4188</v>
      </c>
      <c r="P24" s="33">
        <f t="shared" ref="P24:P45" si="5">SUM(N24-O24)/O24*100</f>
        <v>-99.140401146131808</v>
      </c>
    </row>
    <row r="25" spans="1:16" x14ac:dyDescent="0.25">
      <c r="A25" s="15" t="s">
        <v>28</v>
      </c>
      <c r="B25" s="59">
        <v>0</v>
      </c>
      <c r="C25" s="72">
        <v>0</v>
      </c>
      <c r="D25" s="49">
        <v>1</v>
      </c>
      <c r="E25" s="46">
        <v>0</v>
      </c>
      <c r="F25" s="47">
        <v>0</v>
      </c>
      <c r="G25" s="62">
        <v>0</v>
      </c>
      <c r="H25" s="59">
        <v>0</v>
      </c>
      <c r="I25" s="46">
        <v>0</v>
      </c>
      <c r="J25" s="47">
        <v>0</v>
      </c>
      <c r="K25" s="50">
        <v>0</v>
      </c>
      <c r="L25" s="50">
        <v>1</v>
      </c>
      <c r="M25" s="51">
        <v>7</v>
      </c>
      <c r="N25" s="33">
        <f t="shared" si="4"/>
        <v>9</v>
      </c>
      <c r="O25" s="96">
        <v>2468</v>
      </c>
      <c r="P25" s="33">
        <f t="shared" si="5"/>
        <v>-99.635332252836307</v>
      </c>
    </row>
    <row r="26" spans="1:16" x14ac:dyDescent="0.25">
      <c r="A26" s="15" t="s">
        <v>29</v>
      </c>
      <c r="B26" s="59">
        <v>0</v>
      </c>
      <c r="C26" s="72">
        <v>1</v>
      </c>
      <c r="D26" s="49">
        <v>3</v>
      </c>
      <c r="E26" s="46">
        <v>0</v>
      </c>
      <c r="F26" s="47">
        <v>0</v>
      </c>
      <c r="G26" s="62">
        <v>0</v>
      </c>
      <c r="H26" s="59">
        <v>0</v>
      </c>
      <c r="I26" s="46">
        <v>0</v>
      </c>
      <c r="J26" s="47">
        <v>1</v>
      </c>
      <c r="K26" s="50">
        <v>0</v>
      </c>
      <c r="L26" s="50">
        <v>9</v>
      </c>
      <c r="M26" s="51">
        <v>23</v>
      </c>
      <c r="N26" s="33">
        <f t="shared" si="4"/>
        <v>37</v>
      </c>
      <c r="O26" s="96">
        <v>891</v>
      </c>
      <c r="P26" s="12">
        <f t="shared" si="5"/>
        <v>-95.847362514029172</v>
      </c>
    </row>
    <row r="27" spans="1:16" x14ac:dyDescent="0.25">
      <c r="A27" s="15" t="s">
        <v>30</v>
      </c>
      <c r="B27" s="59">
        <v>3</v>
      </c>
      <c r="C27" s="72">
        <v>1</v>
      </c>
      <c r="D27" s="49">
        <v>9</v>
      </c>
      <c r="E27" s="46">
        <v>0</v>
      </c>
      <c r="F27" s="47">
        <v>0</v>
      </c>
      <c r="G27" s="62">
        <v>0</v>
      </c>
      <c r="H27" s="59">
        <v>0</v>
      </c>
      <c r="I27" s="46">
        <v>1</v>
      </c>
      <c r="J27" s="47">
        <v>2</v>
      </c>
      <c r="K27" s="50">
        <v>0</v>
      </c>
      <c r="L27" s="50">
        <v>25</v>
      </c>
      <c r="M27" s="51">
        <v>175</v>
      </c>
      <c r="N27" s="33">
        <f t="shared" si="4"/>
        <v>216</v>
      </c>
      <c r="O27" s="96">
        <v>5720</v>
      </c>
      <c r="P27" s="12">
        <f t="shared" si="5"/>
        <v>-96.223776223776227</v>
      </c>
    </row>
    <row r="28" spans="1:16" x14ac:dyDescent="0.25">
      <c r="A28" s="15" t="s">
        <v>31</v>
      </c>
      <c r="B28" s="59">
        <v>0</v>
      </c>
      <c r="C28" s="72">
        <v>0</v>
      </c>
      <c r="D28" s="49">
        <v>5</v>
      </c>
      <c r="E28" s="46">
        <v>0</v>
      </c>
      <c r="F28" s="47">
        <v>0</v>
      </c>
      <c r="G28" s="62">
        <v>0</v>
      </c>
      <c r="H28" s="59">
        <v>0</v>
      </c>
      <c r="I28" s="46">
        <v>0</v>
      </c>
      <c r="J28" s="47">
        <v>0</v>
      </c>
      <c r="K28" s="50">
        <v>0</v>
      </c>
      <c r="L28" s="50">
        <v>7</v>
      </c>
      <c r="M28" s="51">
        <v>46</v>
      </c>
      <c r="N28" s="33">
        <f t="shared" si="4"/>
        <v>58</v>
      </c>
      <c r="O28" s="96">
        <v>2010</v>
      </c>
      <c r="P28" s="12">
        <f t="shared" si="5"/>
        <v>-97.114427860696523</v>
      </c>
    </row>
    <row r="29" spans="1:16" x14ac:dyDescent="0.25">
      <c r="A29" s="15" t="s">
        <v>63</v>
      </c>
      <c r="B29" s="59">
        <v>1</v>
      </c>
      <c r="C29" s="72">
        <v>0</v>
      </c>
      <c r="D29" s="49">
        <v>0</v>
      </c>
      <c r="E29" s="46">
        <v>0</v>
      </c>
      <c r="F29" s="47">
        <v>0</v>
      </c>
      <c r="G29" s="62">
        <v>0</v>
      </c>
      <c r="H29" s="59">
        <v>0</v>
      </c>
      <c r="I29" s="46">
        <v>0</v>
      </c>
      <c r="J29" s="47">
        <v>2</v>
      </c>
      <c r="K29" s="50">
        <v>0</v>
      </c>
      <c r="L29" s="50">
        <v>6</v>
      </c>
      <c r="M29" s="51">
        <v>25</v>
      </c>
      <c r="N29" s="33">
        <f t="shared" si="4"/>
        <v>34</v>
      </c>
      <c r="O29" s="96">
        <v>1522</v>
      </c>
      <c r="P29" s="12">
        <f>SUM(N29-O29)/O29*100</f>
        <v>-97.766097240473059</v>
      </c>
    </row>
    <row r="30" spans="1:16" x14ac:dyDescent="0.25">
      <c r="A30" s="15" t="s">
        <v>65</v>
      </c>
      <c r="B30" s="59">
        <v>2</v>
      </c>
      <c r="C30" s="72">
        <v>10</v>
      </c>
      <c r="D30" s="49">
        <v>20</v>
      </c>
      <c r="E30" s="46">
        <v>7</v>
      </c>
      <c r="F30" s="47">
        <v>1</v>
      </c>
      <c r="G30" s="62">
        <v>1</v>
      </c>
      <c r="H30" s="59">
        <v>2</v>
      </c>
      <c r="I30" s="46">
        <v>2</v>
      </c>
      <c r="J30" s="47">
        <v>10</v>
      </c>
      <c r="K30" s="50">
        <v>15</v>
      </c>
      <c r="L30" s="50">
        <v>22</v>
      </c>
      <c r="M30" s="51">
        <v>84</v>
      </c>
      <c r="N30" s="33">
        <f t="shared" si="4"/>
        <v>176</v>
      </c>
      <c r="O30" s="96">
        <v>478</v>
      </c>
      <c r="P30" s="12">
        <f t="shared" si="5"/>
        <v>-63.179916317991633</v>
      </c>
    </row>
    <row r="31" spans="1:16" x14ac:dyDescent="0.25">
      <c r="A31" s="15" t="s">
        <v>66</v>
      </c>
      <c r="B31" s="59">
        <v>1</v>
      </c>
      <c r="C31" s="72">
        <v>1</v>
      </c>
      <c r="D31" s="49">
        <v>1</v>
      </c>
      <c r="E31" s="46">
        <v>0</v>
      </c>
      <c r="F31" s="47">
        <v>0</v>
      </c>
      <c r="G31" s="62">
        <v>0</v>
      </c>
      <c r="H31" s="59">
        <v>0</v>
      </c>
      <c r="I31" s="46">
        <v>0</v>
      </c>
      <c r="J31" s="47">
        <v>1</v>
      </c>
      <c r="K31" s="50">
        <v>0</v>
      </c>
      <c r="L31" s="50">
        <v>2</v>
      </c>
      <c r="M31" s="51">
        <v>1</v>
      </c>
      <c r="N31" s="33">
        <f t="shared" si="4"/>
        <v>7</v>
      </c>
      <c r="O31" s="96">
        <v>2907</v>
      </c>
      <c r="P31" s="12">
        <f t="shared" si="5"/>
        <v>-99.759201926384591</v>
      </c>
    </row>
    <row r="32" spans="1:16" x14ac:dyDescent="0.25">
      <c r="A32" s="15" t="s">
        <v>32</v>
      </c>
      <c r="B32" s="59">
        <v>19</v>
      </c>
      <c r="C32" s="72">
        <v>36</v>
      </c>
      <c r="D32" s="49">
        <v>47</v>
      </c>
      <c r="E32" s="46">
        <v>9</v>
      </c>
      <c r="F32" s="47">
        <v>0</v>
      </c>
      <c r="G32" s="62">
        <v>1</v>
      </c>
      <c r="H32" s="59">
        <v>1</v>
      </c>
      <c r="I32" s="46">
        <v>2</v>
      </c>
      <c r="J32" s="47">
        <v>1</v>
      </c>
      <c r="K32" s="50">
        <v>8</v>
      </c>
      <c r="L32" s="50">
        <v>290</v>
      </c>
      <c r="M32" s="51">
        <v>1211</v>
      </c>
      <c r="N32" s="33">
        <f t="shared" si="4"/>
        <v>1625</v>
      </c>
      <c r="O32" s="96">
        <v>15685</v>
      </c>
      <c r="P32" s="12">
        <f t="shared" si="5"/>
        <v>-89.639783232387629</v>
      </c>
    </row>
    <row r="33" spans="1:16" x14ac:dyDescent="0.25">
      <c r="A33" s="15" t="s">
        <v>33</v>
      </c>
      <c r="B33" s="59">
        <v>3</v>
      </c>
      <c r="C33" s="72">
        <v>8</v>
      </c>
      <c r="D33" s="49">
        <v>22</v>
      </c>
      <c r="E33" s="46">
        <v>6</v>
      </c>
      <c r="F33" s="47">
        <v>0</v>
      </c>
      <c r="G33" s="62">
        <v>0</v>
      </c>
      <c r="H33" s="59">
        <v>2</v>
      </c>
      <c r="I33" s="46">
        <v>0</v>
      </c>
      <c r="J33" s="47">
        <v>0</v>
      </c>
      <c r="K33" s="50">
        <v>5</v>
      </c>
      <c r="L33" s="50">
        <v>37</v>
      </c>
      <c r="M33" s="51">
        <v>160</v>
      </c>
      <c r="N33" s="33">
        <f t="shared" si="4"/>
        <v>243</v>
      </c>
      <c r="O33" s="96">
        <v>2471</v>
      </c>
      <c r="P33" s="12">
        <f t="shared" si="5"/>
        <v>-90.165924726831236</v>
      </c>
    </row>
    <row r="34" spans="1:16" x14ac:dyDescent="0.25">
      <c r="A34" s="15" t="s">
        <v>34</v>
      </c>
      <c r="B34" s="59">
        <v>12</v>
      </c>
      <c r="C34" s="72">
        <v>12</v>
      </c>
      <c r="D34" s="49">
        <v>20</v>
      </c>
      <c r="E34" s="46">
        <v>6</v>
      </c>
      <c r="F34" s="47">
        <v>4</v>
      </c>
      <c r="G34" s="62">
        <v>1</v>
      </c>
      <c r="H34" s="59">
        <v>2</v>
      </c>
      <c r="I34" s="46">
        <v>0</v>
      </c>
      <c r="J34" s="47">
        <v>0</v>
      </c>
      <c r="K34" s="50">
        <v>2</v>
      </c>
      <c r="L34" s="50">
        <v>35</v>
      </c>
      <c r="M34" s="51">
        <v>90</v>
      </c>
      <c r="N34" s="33">
        <f t="shared" si="4"/>
        <v>184</v>
      </c>
      <c r="O34" s="96">
        <v>5609</v>
      </c>
      <c r="P34" s="12">
        <f t="shared" si="5"/>
        <v>-96.719557853449814</v>
      </c>
    </row>
    <row r="35" spans="1:16" x14ac:dyDescent="0.25">
      <c r="A35" s="15" t="s">
        <v>35</v>
      </c>
      <c r="B35" s="59">
        <v>5</v>
      </c>
      <c r="C35" s="72">
        <v>0</v>
      </c>
      <c r="D35" s="49">
        <v>3</v>
      </c>
      <c r="E35" s="46">
        <v>0</v>
      </c>
      <c r="F35" s="47">
        <v>0</v>
      </c>
      <c r="G35" s="62">
        <v>0</v>
      </c>
      <c r="H35" s="59">
        <v>0</v>
      </c>
      <c r="I35" s="46">
        <v>0</v>
      </c>
      <c r="J35" s="47">
        <v>0</v>
      </c>
      <c r="K35" s="50">
        <v>0</v>
      </c>
      <c r="L35" s="50">
        <v>9</v>
      </c>
      <c r="M35" s="51">
        <v>44</v>
      </c>
      <c r="N35" s="33">
        <f t="shared" si="4"/>
        <v>61</v>
      </c>
      <c r="O35" s="96">
        <v>2109</v>
      </c>
      <c r="P35" s="12">
        <f t="shared" si="5"/>
        <v>-97.10763394973921</v>
      </c>
    </row>
    <row r="36" spans="1:16" x14ac:dyDescent="0.25">
      <c r="A36" s="15" t="s">
        <v>75</v>
      </c>
      <c r="B36" s="59">
        <v>0</v>
      </c>
      <c r="C36" s="72">
        <v>1</v>
      </c>
      <c r="D36" s="49">
        <v>3</v>
      </c>
      <c r="E36" s="46">
        <v>0</v>
      </c>
      <c r="F36" s="47">
        <v>0</v>
      </c>
      <c r="G36" s="62">
        <v>0</v>
      </c>
      <c r="H36" s="59">
        <v>0</v>
      </c>
      <c r="I36" s="46">
        <v>0</v>
      </c>
      <c r="J36" s="47">
        <v>4</v>
      </c>
      <c r="K36" s="50">
        <v>1</v>
      </c>
      <c r="L36" s="50">
        <v>1</v>
      </c>
      <c r="M36" s="51">
        <v>11</v>
      </c>
      <c r="N36" s="33">
        <f t="shared" si="4"/>
        <v>21</v>
      </c>
      <c r="O36" s="96">
        <v>287</v>
      </c>
      <c r="P36" s="12">
        <f t="shared" si="5"/>
        <v>-92.682926829268297</v>
      </c>
    </row>
    <row r="37" spans="1:16" x14ac:dyDescent="0.25">
      <c r="A37" s="15" t="s">
        <v>36</v>
      </c>
      <c r="B37" s="59">
        <v>1</v>
      </c>
      <c r="C37" s="72">
        <v>0</v>
      </c>
      <c r="D37" s="49">
        <v>1</v>
      </c>
      <c r="E37" s="46">
        <v>1</v>
      </c>
      <c r="F37" s="47">
        <v>0</v>
      </c>
      <c r="G37" s="62">
        <v>0</v>
      </c>
      <c r="H37" s="59">
        <v>0</v>
      </c>
      <c r="I37" s="46">
        <v>0</v>
      </c>
      <c r="J37" s="47">
        <v>2</v>
      </c>
      <c r="K37" s="50">
        <v>4</v>
      </c>
      <c r="L37" s="50">
        <v>7</v>
      </c>
      <c r="M37" s="51">
        <v>73</v>
      </c>
      <c r="N37" s="33">
        <f t="shared" si="4"/>
        <v>89</v>
      </c>
      <c r="O37" s="96">
        <v>4053</v>
      </c>
      <c r="P37" s="12">
        <f t="shared" si="5"/>
        <v>-97.80409573155687</v>
      </c>
    </row>
    <row r="38" spans="1:16" x14ac:dyDescent="0.25">
      <c r="A38" s="15" t="s">
        <v>37</v>
      </c>
      <c r="B38" s="59">
        <v>0</v>
      </c>
      <c r="C38" s="72">
        <v>0</v>
      </c>
      <c r="D38" s="49">
        <v>0</v>
      </c>
      <c r="E38" s="46">
        <v>0</v>
      </c>
      <c r="F38" s="47">
        <v>0</v>
      </c>
      <c r="G38" s="62">
        <v>0</v>
      </c>
      <c r="H38" s="59">
        <v>0</v>
      </c>
      <c r="I38" s="46">
        <v>0</v>
      </c>
      <c r="J38" s="47">
        <v>0</v>
      </c>
      <c r="K38" s="50">
        <v>0</v>
      </c>
      <c r="L38" s="50">
        <v>6</v>
      </c>
      <c r="M38" s="51">
        <v>36</v>
      </c>
      <c r="N38" s="33">
        <f t="shared" si="4"/>
        <v>42</v>
      </c>
      <c r="O38" s="96">
        <v>2869</v>
      </c>
      <c r="P38" s="12">
        <f t="shared" si="5"/>
        <v>-98.536075287556628</v>
      </c>
    </row>
    <row r="39" spans="1:16" x14ac:dyDescent="0.25">
      <c r="A39" s="15" t="s">
        <v>38</v>
      </c>
      <c r="B39" s="59">
        <v>0</v>
      </c>
      <c r="C39" s="72">
        <v>0</v>
      </c>
      <c r="D39" s="49">
        <v>8</v>
      </c>
      <c r="E39" s="46">
        <v>0</v>
      </c>
      <c r="F39" s="47">
        <v>0</v>
      </c>
      <c r="G39" s="62">
        <v>0</v>
      </c>
      <c r="H39" s="59">
        <v>0</v>
      </c>
      <c r="I39" s="46">
        <v>0</v>
      </c>
      <c r="J39" s="47">
        <v>0</v>
      </c>
      <c r="K39" s="50">
        <v>2</v>
      </c>
      <c r="L39" s="50">
        <v>5</v>
      </c>
      <c r="M39" s="51">
        <v>25</v>
      </c>
      <c r="N39" s="33">
        <f t="shared" si="4"/>
        <v>40</v>
      </c>
      <c r="O39" s="96">
        <v>2662</v>
      </c>
      <c r="P39" s="12">
        <f t="shared" si="5"/>
        <v>-98.49737039819685</v>
      </c>
    </row>
    <row r="40" spans="1:16" x14ac:dyDescent="0.25">
      <c r="A40" s="15" t="s">
        <v>39</v>
      </c>
      <c r="B40" s="59">
        <v>0</v>
      </c>
      <c r="C40" s="72">
        <v>0</v>
      </c>
      <c r="D40" s="49">
        <v>0</v>
      </c>
      <c r="E40" s="46">
        <v>0</v>
      </c>
      <c r="F40" s="47">
        <v>0</v>
      </c>
      <c r="G40" s="62">
        <v>0</v>
      </c>
      <c r="H40" s="59">
        <v>1</v>
      </c>
      <c r="I40" s="46">
        <v>0</v>
      </c>
      <c r="J40" s="47">
        <v>0</v>
      </c>
      <c r="K40" s="50">
        <v>0</v>
      </c>
      <c r="L40" s="50">
        <v>7</v>
      </c>
      <c r="M40" s="51">
        <v>10</v>
      </c>
      <c r="N40" s="33">
        <f t="shared" si="4"/>
        <v>18</v>
      </c>
      <c r="O40" s="96">
        <v>1093</v>
      </c>
      <c r="P40" s="12">
        <f t="shared" si="5"/>
        <v>-98.353156450137234</v>
      </c>
    </row>
    <row r="41" spans="1:16" x14ac:dyDescent="0.25">
      <c r="A41" s="15" t="s">
        <v>80</v>
      </c>
      <c r="B41" s="59">
        <v>11</v>
      </c>
      <c r="C41" s="72">
        <v>3</v>
      </c>
      <c r="D41" s="49">
        <v>6</v>
      </c>
      <c r="E41" s="46">
        <v>0</v>
      </c>
      <c r="F41" s="47">
        <v>0</v>
      </c>
      <c r="G41" s="62">
        <v>0</v>
      </c>
      <c r="H41" s="59">
        <v>1</v>
      </c>
      <c r="I41" s="46">
        <v>0</v>
      </c>
      <c r="J41" s="47">
        <v>0</v>
      </c>
      <c r="K41" s="50">
        <v>1</v>
      </c>
      <c r="L41" s="50">
        <v>18</v>
      </c>
      <c r="M41" s="51">
        <v>54</v>
      </c>
      <c r="N41" s="33">
        <f t="shared" si="4"/>
        <v>94</v>
      </c>
      <c r="O41" s="96">
        <v>687</v>
      </c>
      <c r="P41" s="12">
        <f t="shared" si="5"/>
        <v>-86.317321688500726</v>
      </c>
    </row>
    <row r="42" spans="1:16" x14ac:dyDescent="0.25">
      <c r="A42" s="15" t="s">
        <v>40</v>
      </c>
      <c r="B42" s="59">
        <v>1</v>
      </c>
      <c r="C42" s="72">
        <v>3</v>
      </c>
      <c r="D42" s="49">
        <v>2</v>
      </c>
      <c r="E42" s="46">
        <v>0</v>
      </c>
      <c r="F42" s="47">
        <v>0</v>
      </c>
      <c r="G42" s="62">
        <v>1</v>
      </c>
      <c r="H42" s="59">
        <v>0</v>
      </c>
      <c r="I42" s="46">
        <v>0</v>
      </c>
      <c r="J42" s="47">
        <v>0</v>
      </c>
      <c r="K42" s="50">
        <v>0</v>
      </c>
      <c r="L42" s="50">
        <v>4</v>
      </c>
      <c r="M42" s="51">
        <v>35</v>
      </c>
      <c r="N42" s="33">
        <f t="shared" si="4"/>
        <v>46</v>
      </c>
      <c r="O42" s="96">
        <v>1392</v>
      </c>
      <c r="P42" s="12">
        <f t="shared" si="5"/>
        <v>-96.695402298850581</v>
      </c>
    </row>
    <row r="43" spans="1:16" x14ac:dyDescent="0.25">
      <c r="A43" s="43" t="s">
        <v>52</v>
      </c>
      <c r="B43" s="64">
        <v>0</v>
      </c>
      <c r="C43" s="73">
        <v>0</v>
      </c>
      <c r="D43" s="65">
        <v>0</v>
      </c>
      <c r="E43" s="50">
        <v>0</v>
      </c>
      <c r="F43" s="50">
        <v>0</v>
      </c>
      <c r="G43" s="75">
        <v>0</v>
      </c>
      <c r="H43" s="59">
        <v>0</v>
      </c>
      <c r="I43" s="76">
        <v>0</v>
      </c>
      <c r="J43" s="50">
        <v>0</v>
      </c>
      <c r="K43" s="69">
        <v>0</v>
      </c>
      <c r="L43" s="69">
        <v>0</v>
      </c>
      <c r="M43" s="70">
        <v>2</v>
      </c>
      <c r="N43" s="33">
        <f t="shared" si="4"/>
        <v>2</v>
      </c>
      <c r="O43" s="96">
        <v>331</v>
      </c>
      <c r="P43" s="12">
        <f t="shared" si="5"/>
        <v>-99.395770392749256</v>
      </c>
    </row>
    <row r="44" spans="1:16" ht="15.75" thickBot="1" x14ac:dyDescent="0.3">
      <c r="A44" s="43" t="s">
        <v>41</v>
      </c>
      <c r="B44" s="64">
        <v>14</v>
      </c>
      <c r="C44" s="73">
        <v>35</v>
      </c>
      <c r="D44" s="65">
        <v>31</v>
      </c>
      <c r="E44" s="66">
        <v>20</v>
      </c>
      <c r="F44" s="67">
        <v>3</v>
      </c>
      <c r="G44" s="68">
        <v>3</v>
      </c>
      <c r="H44" s="77">
        <v>3</v>
      </c>
      <c r="I44" s="66">
        <v>8</v>
      </c>
      <c r="J44" s="67">
        <v>25</v>
      </c>
      <c r="K44" s="69">
        <v>36</v>
      </c>
      <c r="L44" s="69">
        <v>188</v>
      </c>
      <c r="M44" s="70">
        <v>441</v>
      </c>
      <c r="N44" s="33">
        <f t="shared" si="4"/>
        <v>807</v>
      </c>
      <c r="O44" s="97">
        <v>10629</v>
      </c>
      <c r="P44" s="12">
        <f t="shared" si="5"/>
        <v>-92.407564211120516</v>
      </c>
    </row>
    <row r="45" spans="1:16" ht="15.75" thickBot="1" x14ac:dyDescent="0.3">
      <c r="A45" s="13" t="s">
        <v>42</v>
      </c>
      <c r="B45" s="35">
        <f>SUM(B23:B44)</f>
        <v>87</v>
      </c>
      <c r="C45" s="35">
        <f>SUM(C23:C44)</f>
        <v>116</v>
      </c>
      <c r="D45" s="35">
        <f>SUM(D22:D44)</f>
        <v>202</v>
      </c>
      <c r="E45" s="35">
        <f>SUM(E22:E44)</f>
        <v>52</v>
      </c>
      <c r="F45" s="36">
        <f>SUM(F23:F44)</f>
        <v>8</v>
      </c>
      <c r="G45" s="36">
        <f>SUM(G23:G44)</f>
        <v>7</v>
      </c>
      <c r="H45" s="36">
        <f>SUM(H22:H44)</f>
        <v>13</v>
      </c>
      <c r="I45" s="36">
        <f>SUM(I22:I44)</f>
        <v>13</v>
      </c>
      <c r="J45" s="36">
        <f>SUM(J22:J44)</f>
        <v>51</v>
      </c>
      <c r="K45" s="36">
        <f>SUM(K23:K44)</f>
        <v>82</v>
      </c>
      <c r="L45" s="36">
        <f>SUM(L23:L44)</f>
        <v>718</v>
      </c>
      <c r="M45" s="37">
        <f>SUM(M23:M44)</f>
        <v>2673</v>
      </c>
      <c r="N45" s="14">
        <f>SUM(N23:N44)</f>
        <v>4022</v>
      </c>
      <c r="O45" s="14">
        <v>77508</v>
      </c>
      <c r="P45" s="98">
        <f t="shared" si="5"/>
        <v>-94.810858233988753</v>
      </c>
    </row>
    <row r="47" spans="1:16" ht="15.75" thickBot="1" x14ac:dyDescent="0.3"/>
    <row r="48" spans="1:16" ht="15.75" thickBot="1" x14ac:dyDescent="0.3">
      <c r="B48" s="99">
        <v>44197</v>
      </c>
      <c r="C48" s="100">
        <v>43831</v>
      </c>
      <c r="D48" s="101" t="s">
        <v>102</v>
      </c>
      <c r="E48" s="100">
        <v>44228</v>
      </c>
      <c r="F48" s="102">
        <v>43862</v>
      </c>
      <c r="G48" s="103" t="s">
        <v>103</v>
      </c>
    </row>
    <row r="49" spans="1:7" ht="15.75" x14ac:dyDescent="0.25">
      <c r="A49" s="9" t="s">
        <v>16</v>
      </c>
      <c r="B49" s="104">
        <f>B6</f>
        <v>3235</v>
      </c>
      <c r="C49" s="104" t="e">
        <f>#REF!</f>
        <v>#REF!</v>
      </c>
      <c r="D49" s="105" t="e">
        <f>(B49-C49)/C49*100</f>
        <v>#REF!</v>
      </c>
      <c r="E49" s="104">
        <f>C6</f>
        <v>8567</v>
      </c>
      <c r="F49" s="104" t="e">
        <f>#REF!</f>
        <v>#REF!</v>
      </c>
      <c r="G49" s="105" t="e">
        <f>(E49-F49)/F49*100</f>
        <v>#REF!</v>
      </c>
    </row>
    <row r="50" spans="1:7" ht="16.5" thickBot="1" x14ac:dyDescent="0.3">
      <c r="A50" s="6" t="s">
        <v>17</v>
      </c>
      <c r="B50" s="53">
        <f>B7</f>
        <v>87</v>
      </c>
      <c r="C50" s="53" t="e">
        <f>#REF!</f>
        <v>#REF!</v>
      </c>
      <c r="D50" s="106" t="e">
        <f>(B50-C50)/C50*100</f>
        <v>#REF!</v>
      </c>
      <c r="E50" s="53">
        <f>C7</f>
        <v>116</v>
      </c>
      <c r="F50" s="53" t="e">
        <f>#REF!</f>
        <v>#REF!</v>
      </c>
      <c r="G50" s="107" t="e">
        <f>(E50-F50)/F50*100</f>
        <v>#REF!</v>
      </c>
    </row>
  </sheetData>
  <mergeCells count="12">
    <mergeCell ref="A17:N17"/>
    <mergeCell ref="A18:N18"/>
    <mergeCell ref="A19:N19"/>
    <mergeCell ref="A20:A21"/>
    <mergeCell ref="P20:P21"/>
    <mergeCell ref="A5:N5"/>
    <mergeCell ref="O5:Q5"/>
    <mergeCell ref="A1:N1"/>
    <mergeCell ref="A2:N2"/>
    <mergeCell ref="A3:A4"/>
    <mergeCell ref="B3:M3"/>
    <mergeCell ref="P3:P4"/>
  </mergeCells>
  <pageMargins left="0.70866141732283461" right="0.70866141732283461" top="0.74803149606299213" bottom="0.74803149606299213" header="0.31496062992125984" footer="0.31496062992125984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zoomScale="80" zoomScaleNormal="80" workbookViewId="0">
      <selection activeCell="T39" sqref="T39"/>
    </sheetView>
  </sheetViews>
  <sheetFormatPr baseColWidth="10" defaultRowHeight="15" x14ac:dyDescent="0.25"/>
  <cols>
    <col min="1" max="1" width="15.28515625" customWidth="1"/>
  </cols>
  <sheetData>
    <row r="1" spans="1:17" ht="20.25" x14ac:dyDescent="0.3">
      <c r="A1" s="267" t="s">
        <v>106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7" ht="21" thickBot="1" x14ac:dyDescent="0.35">
      <c r="A2" s="268">
        <v>2022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</row>
    <row r="3" spans="1:17" ht="16.5" thickBot="1" x14ac:dyDescent="0.3">
      <c r="A3" s="269" t="s">
        <v>0</v>
      </c>
      <c r="B3" s="271" t="s">
        <v>1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3"/>
      <c r="N3" s="7" t="s">
        <v>2</v>
      </c>
      <c r="O3" s="7" t="s">
        <v>2</v>
      </c>
      <c r="P3" s="280" t="s">
        <v>101</v>
      </c>
      <c r="Q3" s="78" t="s">
        <v>100</v>
      </c>
    </row>
    <row r="4" spans="1:17" ht="15.75" customHeight="1" thickBot="1" x14ac:dyDescent="0.3">
      <c r="A4" s="270"/>
      <c r="B4" s="1" t="s">
        <v>3</v>
      </c>
      <c r="C4" s="2" t="s">
        <v>4</v>
      </c>
      <c r="D4" s="1" t="s">
        <v>5</v>
      </c>
      <c r="E4" s="2" t="s">
        <v>6</v>
      </c>
      <c r="F4" s="1" t="s">
        <v>7</v>
      </c>
      <c r="G4" s="2" t="s">
        <v>8</v>
      </c>
      <c r="H4" s="1" t="s">
        <v>9</v>
      </c>
      <c r="I4" s="2" t="s">
        <v>10</v>
      </c>
      <c r="J4" s="1" t="s">
        <v>11</v>
      </c>
      <c r="K4" s="2" t="s">
        <v>12</v>
      </c>
      <c r="L4" s="1" t="s">
        <v>13</v>
      </c>
      <c r="M4" s="1" t="s">
        <v>14</v>
      </c>
      <c r="N4" s="8">
        <v>2022</v>
      </c>
      <c r="O4" s="83">
        <v>2021</v>
      </c>
      <c r="P4" s="281"/>
      <c r="Q4" s="79" t="s">
        <v>107</v>
      </c>
    </row>
    <row r="5" spans="1:17" ht="16.5" thickBot="1" x14ac:dyDescent="0.3">
      <c r="A5" s="271" t="s">
        <v>15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7"/>
      <c r="P5" s="278"/>
      <c r="Q5" s="279"/>
    </row>
    <row r="6" spans="1:17" ht="15.75" x14ac:dyDescent="0.25">
      <c r="A6" s="3" t="s">
        <v>16</v>
      </c>
      <c r="B6" s="52">
        <v>22030</v>
      </c>
      <c r="C6" s="52">
        <v>23138</v>
      </c>
      <c r="D6" s="52">
        <v>10879</v>
      </c>
      <c r="E6" s="22">
        <v>6495</v>
      </c>
      <c r="F6" s="21">
        <v>2389</v>
      </c>
      <c r="G6" s="22">
        <v>1732</v>
      </c>
      <c r="H6" s="21">
        <v>2068</v>
      </c>
      <c r="I6" s="22">
        <v>2087</v>
      </c>
      <c r="J6" s="21">
        <v>4910</v>
      </c>
      <c r="K6" s="22">
        <v>7105</v>
      </c>
      <c r="L6" s="23">
        <v>2177</v>
      </c>
      <c r="M6" s="22">
        <v>7567</v>
      </c>
      <c r="N6" s="40">
        <f>SUM(B6:M6)</f>
        <v>92577</v>
      </c>
      <c r="O6" s="84">
        <v>75453</v>
      </c>
      <c r="P6" s="85">
        <f>SUM(N6-O6)/O6*100</f>
        <v>22.694922667090772</v>
      </c>
      <c r="Q6" s="40">
        <f>N6-O6</f>
        <v>17124</v>
      </c>
    </row>
    <row r="7" spans="1:17" ht="16.5" thickBot="1" x14ac:dyDescent="0.3">
      <c r="A7" s="4" t="s">
        <v>17</v>
      </c>
      <c r="B7" s="53">
        <v>2976</v>
      </c>
      <c r="C7" s="53">
        <v>2965</v>
      </c>
      <c r="D7" s="53">
        <v>3898</v>
      </c>
      <c r="E7" s="25">
        <v>2560</v>
      </c>
      <c r="F7" s="24">
        <v>791</v>
      </c>
      <c r="G7" s="25">
        <v>468</v>
      </c>
      <c r="H7" s="24">
        <v>489</v>
      </c>
      <c r="I7" s="25">
        <v>809</v>
      </c>
      <c r="J7" s="24">
        <v>2233</v>
      </c>
      <c r="K7" s="25">
        <v>7463</v>
      </c>
      <c r="L7" s="24">
        <v>5359</v>
      </c>
      <c r="M7" s="25">
        <v>17870</v>
      </c>
      <c r="N7" s="38">
        <f t="shared" ref="N7:N14" si="0">SUM(B7:M7)</f>
        <v>47881</v>
      </c>
      <c r="O7" s="86">
        <v>4022</v>
      </c>
      <c r="P7" s="87">
        <f t="shared" ref="P7:P15" si="1">SUM(N7-O7)/O7*100</f>
        <v>1090.4773744405768</v>
      </c>
      <c r="Q7" s="38">
        <f>N7-O7</f>
        <v>43859</v>
      </c>
    </row>
    <row r="8" spans="1:17" ht="15.75" x14ac:dyDescent="0.25">
      <c r="A8" s="9" t="s">
        <v>18</v>
      </c>
      <c r="B8" s="54">
        <v>19585</v>
      </c>
      <c r="C8" s="57">
        <v>20692</v>
      </c>
      <c r="D8" s="54">
        <v>12048</v>
      </c>
      <c r="E8" s="21">
        <v>7272</v>
      </c>
      <c r="F8" s="26">
        <v>2523</v>
      </c>
      <c r="G8" s="27">
        <v>1896</v>
      </c>
      <c r="H8" s="26">
        <v>2016</v>
      </c>
      <c r="I8" s="27">
        <v>2406</v>
      </c>
      <c r="J8" s="26">
        <v>5754</v>
      </c>
      <c r="K8" s="27">
        <v>10840</v>
      </c>
      <c r="L8" s="26">
        <v>5395</v>
      </c>
      <c r="M8" s="27">
        <v>19000</v>
      </c>
      <c r="N8" s="40">
        <f t="shared" si="0"/>
        <v>109427</v>
      </c>
      <c r="O8" s="84">
        <v>64717</v>
      </c>
      <c r="P8" s="88">
        <f t="shared" si="1"/>
        <v>69.085402599007978</v>
      </c>
      <c r="Q8" s="40">
        <f t="shared" ref="Q8:Q12" si="2">N8-O8</f>
        <v>44710</v>
      </c>
    </row>
    <row r="9" spans="1:17" ht="15.75" x14ac:dyDescent="0.25">
      <c r="A9" s="5" t="s">
        <v>19</v>
      </c>
      <c r="B9" s="55">
        <v>2217</v>
      </c>
      <c r="C9" s="18">
        <v>2150</v>
      </c>
      <c r="D9" s="55">
        <v>2084</v>
      </c>
      <c r="E9" s="28">
        <v>1199</v>
      </c>
      <c r="F9" s="28">
        <v>474</v>
      </c>
      <c r="G9" s="29">
        <v>186</v>
      </c>
      <c r="H9" s="28">
        <v>190</v>
      </c>
      <c r="I9" s="29">
        <v>275</v>
      </c>
      <c r="J9" s="28">
        <v>811</v>
      </c>
      <c r="K9" s="29">
        <v>3009</v>
      </c>
      <c r="L9" s="28">
        <v>1826</v>
      </c>
      <c r="M9" s="29">
        <v>4613</v>
      </c>
      <c r="N9" s="39">
        <f t="shared" si="0"/>
        <v>19034</v>
      </c>
      <c r="O9" s="89">
        <v>6118</v>
      </c>
      <c r="P9" s="90">
        <f t="shared" si="1"/>
        <v>211.11474338018959</v>
      </c>
      <c r="Q9" s="39">
        <f t="shared" si="2"/>
        <v>12916</v>
      </c>
    </row>
    <row r="10" spans="1:17" ht="16.5" thickBot="1" x14ac:dyDescent="0.3">
      <c r="A10" s="6" t="s">
        <v>20</v>
      </c>
      <c r="B10" s="58">
        <v>3204</v>
      </c>
      <c r="C10" s="19">
        <v>3261</v>
      </c>
      <c r="D10" s="16">
        <v>645</v>
      </c>
      <c r="E10" s="24">
        <v>584</v>
      </c>
      <c r="F10" s="31">
        <v>183</v>
      </c>
      <c r="G10" s="32">
        <v>118</v>
      </c>
      <c r="H10" s="31">
        <v>351</v>
      </c>
      <c r="I10" s="32">
        <v>215</v>
      </c>
      <c r="J10" s="31">
        <v>578</v>
      </c>
      <c r="K10" s="32">
        <v>719</v>
      </c>
      <c r="L10" s="31">
        <v>315</v>
      </c>
      <c r="M10" s="32">
        <v>1824</v>
      </c>
      <c r="N10" s="38">
        <f t="shared" si="0"/>
        <v>11997</v>
      </c>
      <c r="O10" s="86">
        <v>22933</v>
      </c>
      <c r="P10" s="126">
        <f t="shared" si="1"/>
        <v>-47.686739632843498</v>
      </c>
      <c r="Q10" s="38">
        <f t="shared" si="2"/>
        <v>-10936</v>
      </c>
    </row>
    <row r="11" spans="1:17" ht="15.75" x14ac:dyDescent="0.25">
      <c r="A11" s="3" t="s">
        <v>21</v>
      </c>
      <c r="B11" s="57">
        <v>9861</v>
      </c>
      <c r="C11" s="17">
        <v>10656</v>
      </c>
      <c r="D11" s="17">
        <v>6428</v>
      </c>
      <c r="E11" s="22">
        <v>3890</v>
      </c>
      <c r="F11" s="21">
        <v>1306</v>
      </c>
      <c r="G11" s="22">
        <v>981</v>
      </c>
      <c r="H11" s="21">
        <v>1115</v>
      </c>
      <c r="I11" s="22">
        <v>1243</v>
      </c>
      <c r="J11" s="21">
        <v>3103</v>
      </c>
      <c r="K11" s="22">
        <v>6132</v>
      </c>
      <c r="L11" s="21">
        <v>2941</v>
      </c>
      <c r="M11" s="22">
        <v>10765</v>
      </c>
      <c r="N11" s="40">
        <f t="shared" si="0"/>
        <v>58421</v>
      </c>
      <c r="O11" s="84">
        <v>37120</v>
      </c>
      <c r="P11" s="85">
        <f t="shared" si="1"/>
        <v>57.384159482758626</v>
      </c>
      <c r="Q11" s="40">
        <f t="shared" si="2"/>
        <v>21301</v>
      </c>
    </row>
    <row r="12" spans="1:17" ht="15.75" x14ac:dyDescent="0.25">
      <c r="A12" s="108" t="s">
        <v>22</v>
      </c>
      <c r="B12" s="18">
        <v>11100</v>
      </c>
      <c r="C12" s="18">
        <v>11747</v>
      </c>
      <c r="D12" s="18">
        <v>6874</v>
      </c>
      <c r="E12" s="109">
        <v>4325</v>
      </c>
      <c r="F12" s="30">
        <v>1495</v>
      </c>
      <c r="G12" s="109">
        <v>1035</v>
      </c>
      <c r="H12" s="30">
        <v>1241</v>
      </c>
      <c r="I12" s="109">
        <v>1341</v>
      </c>
      <c r="J12" s="30">
        <v>3382</v>
      </c>
      <c r="K12" s="109">
        <v>6592</v>
      </c>
      <c r="L12" s="30">
        <v>3069</v>
      </c>
      <c r="M12" s="110">
        <v>10846</v>
      </c>
      <c r="N12" s="39">
        <f t="shared" si="0"/>
        <v>63047</v>
      </c>
      <c r="O12" s="89">
        <v>42355</v>
      </c>
      <c r="P12" s="87">
        <f t="shared" si="1"/>
        <v>48.853736276708773</v>
      </c>
      <c r="Q12" s="39">
        <f t="shared" si="2"/>
        <v>20692</v>
      </c>
    </row>
    <row r="13" spans="1:17" ht="15.75" x14ac:dyDescent="0.25">
      <c r="A13" s="108" t="s">
        <v>108</v>
      </c>
      <c r="B13" s="111">
        <v>399</v>
      </c>
      <c r="C13" s="111">
        <v>426</v>
      </c>
      <c r="D13" s="18">
        <v>1236</v>
      </c>
      <c r="E13" s="109">
        <v>744</v>
      </c>
      <c r="F13" s="30">
        <v>354</v>
      </c>
      <c r="G13" s="109">
        <v>168</v>
      </c>
      <c r="H13" s="30">
        <v>163</v>
      </c>
      <c r="I13" s="109">
        <v>303</v>
      </c>
      <c r="J13" s="30">
        <v>609</v>
      </c>
      <c r="K13" s="109">
        <v>1471</v>
      </c>
      <c r="L13" s="30">
        <v>1290</v>
      </c>
      <c r="M13" s="109">
        <v>3227</v>
      </c>
      <c r="N13" s="39">
        <f t="shared" si="0"/>
        <v>10390</v>
      </c>
      <c r="O13" s="89"/>
      <c r="P13" s="90"/>
      <c r="Q13" s="39"/>
    </row>
    <row r="14" spans="1:17" ht="15.75" thickBot="1" x14ac:dyDescent="0.3">
      <c r="A14" s="112" t="s">
        <v>109</v>
      </c>
      <c r="B14" s="113">
        <v>2646</v>
      </c>
      <c r="C14" s="113">
        <v>3274</v>
      </c>
      <c r="D14" s="41">
        <v>239</v>
      </c>
      <c r="E14" s="114">
        <v>96</v>
      </c>
      <c r="F14" s="115">
        <v>25</v>
      </c>
      <c r="G14" s="114">
        <v>16</v>
      </c>
      <c r="H14" s="115">
        <v>38</v>
      </c>
      <c r="I14" s="114">
        <v>9</v>
      </c>
      <c r="J14" s="115">
        <v>49</v>
      </c>
      <c r="K14" s="114">
        <v>373</v>
      </c>
      <c r="L14" s="115">
        <v>236</v>
      </c>
      <c r="M14" s="114">
        <v>599</v>
      </c>
      <c r="N14" s="39">
        <f t="shared" si="0"/>
        <v>7600</v>
      </c>
      <c r="O14" s="116"/>
      <c r="P14" s="117"/>
      <c r="Q14" s="38"/>
    </row>
    <row r="15" spans="1:17" ht="16.5" thickBot="1" x14ac:dyDescent="0.3">
      <c r="A15" s="91" t="s">
        <v>2</v>
      </c>
      <c r="B15" s="44">
        <f>SUM(B6:B7)</f>
        <v>25006</v>
      </c>
      <c r="C15" s="44">
        <f>SUM(C6:C7)</f>
        <v>26103</v>
      </c>
      <c r="D15" s="44">
        <f>SUM(D6:D7)</f>
        <v>14777</v>
      </c>
      <c r="E15" s="44">
        <f>SUM(E6:E7)</f>
        <v>9055</v>
      </c>
      <c r="F15" s="44">
        <f>SUM(F6:F7)</f>
        <v>3180</v>
      </c>
      <c r="G15" s="44">
        <f t="shared" ref="G15" si="3">SUM(G6:G7)</f>
        <v>2200</v>
      </c>
      <c r="H15" s="44">
        <f>SUM(H6:H7)</f>
        <v>2557</v>
      </c>
      <c r="I15" s="44">
        <f t="shared" ref="I15:M15" si="4">SUM(I6:I7)</f>
        <v>2896</v>
      </c>
      <c r="J15" s="44">
        <f t="shared" si="4"/>
        <v>7143</v>
      </c>
      <c r="K15" s="44">
        <f t="shared" si="4"/>
        <v>14568</v>
      </c>
      <c r="L15" s="44">
        <f t="shared" si="4"/>
        <v>7536</v>
      </c>
      <c r="M15" s="44">
        <f t="shared" si="4"/>
        <v>25437</v>
      </c>
      <c r="N15" s="10">
        <f>SUM(B15:M15)</f>
        <v>140458</v>
      </c>
      <c r="O15" s="92">
        <v>79475</v>
      </c>
      <c r="P15" s="93">
        <f t="shared" si="1"/>
        <v>76.732305756527211</v>
      </c>
      <c r="Q15" s="10">
        <f>N15-O15</f>
        <v>60983</v>
      </c>
    </row>
    <row r="17" spans="1:16" ht="15.75" x14ac:dyDescent="0.25">
      <c r="A17" s="263" t="s">
        <v>23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</row>
    <row r="18" spans="1:16" ht="15.75" x14ac:dyDescent="0.25">
      <c r="A18" s="263" t="s">
        <v>24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</row>
    <row r="19" spans="1:16" ht="16.5" thickBot="1" x14ac:dyDescent="0.3">
      <c r="A19" s="264" t="s">
        <v>110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</row>
    <row r="20" spans="1:16" x14ac:dyDescent="0.25">
      <c r="A20" s="265" t="s">
        <v>25</v>
      </c>
      <c r="B20" s="123" t="s">
        <v>3</v>
      </c>
      <c r="C20" s="123" t="s">
        <v>4</v>
      </c>
      <c r="D20" s="123" t="s">
        <v>5</v>
      </c>
      <c r="E20" s="123" t="s">
        <v>6</v>
      </c>
      <c r="F20" s="123" t="s">
        <v>7</v>
      </c>
      <c r="G20" s="123" t="s">
        <v>8</v>
      </c>
      <c r="H20" s="123" t="s">
        <v>9</v>
      </c>
      <c r="I20" s="123" t="s">
        <v>10</v>
      </c>
      <c r="J20" s="123" t="s">
        <v>11</v>
      </c>
      <c r="K20" s="123" t="s">
        <v>12</v>
      </c>
      <c r="L20" s="123" t="s">
        <v>13</v>
      </c>
      <c r="M20" s="123" t="s">
        <v>14</v>
      </c>
      <c r="N20" s="123" t="s">
        <v>2</v>
      </c>
      <c r="O20" s="123" t="s">
        <v>2</v>
      </c>
      <c r="P20" s="275" t="s">
        <v>101</v>
      </c>
    </row>
    <row r="21" spans="1:16" ht="15.75" thickBot="1" x14ac:dyDescent="0.3">
      <c r="A21" s="266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>
        <v>2022</v>
      </c>
      <c r="O21" s="124">
        <v>2021</v>
      </c>
      <c r="P21" s="276"/>
    </row>
    <row r="22" spans="1:16" ht="15.75" thickBot="1" x14ac:dyDescent="0.3">
      <c r="A22" s="61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18"/>
      <c r="O22" s="119"/>
      <c r="P22" s="120"/>
    </row>
    <row r="23" spans="1:16" x14ac:dyDescent="0.25">
      <c r="A23" s="42" t="s">
        <v>117</v>
      </c>
      <c r="B23" s="59"/>
      <c r="C23" s="71"/>
      <c r="D23" s="45"/>
      <c r="E23" s="46"/>
      <c r="F23" s="47"/>
      <c r="G23" s="62"/>
      <c r="H23" s="121"/>
      <c r="I23" s="46"/>
      <c r="J23" s="47"/>
      <c r="K23" s="47">
        <v>2</v>
      </c>
      <c r="L23" s="47">
        <v>4</v>
      </c>
      <c r="M23" s="48">
        <v>6</v>
      </c>
      <c r="N23" s="33">
        <f>SUM(B23:M23)</f>
        <v>12</v>
      </c>
      <c r="O23" s="122"/>
      <c r="P23" s="33"/>
    </row>
    <row r="24" spans="1:16" x14ac:dyDescent="0.25">
      <c r="A24" s="42" t="s">
        <v>26</v>
      </c>
      <c r="B24" s="59">
        <v>166</v>
      </c>
      <c r="C24" s="71">
        <v>206</v>
      </c>
      <c r="D24" s="45">
        <v>300</v>
      </c>
      <c r="E24" s="46">
        <v>101</v>
      </c>
      <c r="F24" s="47">
        <v>24</v>
      </c>
      <c r="G24" s="62">
        <v>9</v>
      </c>
      <c r="H24" s="121">
        <v>15</v>
      </c>
      <c r="I24" s="46">
        <v>17</v>
      </c>
      <c r="J24" s="47">
        <v>66</v>
      </c>
      <c r="K24" s="47">
        <v>487</v>
      </c>
      <c r="L24" s="47">
        <v>469</v>
      </c>
      <c r="M24" s="48">
        <v>1060</v>
      </c>
      <c r="N24" s="33">
        <f>SUM(B24:M24)</f>
        <v>2920</v>
      </c>
      <c r="O24" s="122">
        <v>177</v>
      </c>
      <c r="P24" s="33">
        <f>SUM(N24-O24)/O24*100</f>
        <v>1549.7175141242938</v>
      </c>
    </row>
    <row r="25" spans="1:16" x14ac:dyDescent="0.25">
      <c r="A25" s="42" t="s">
        <v>59</v>
      </c>
      <c r="B25" s="59"/>
      <c r="C25" s="71"/>
      <c r="D25" s="45"/>
      <c r="E25" s="46"/>
      <c r="F25" s="47"/>
      <c r="G25" s="62"/>
      <c r="H25" s="121"/>
      <c r="I25" s="46"/>
      <c r="J25" s="47"/>
      <c r="K25" s="47">
        <v>3</v>
      </c>
      <c r="L25" s="47">
        <v>1</v>
      </c>
      <c r="M25" s="48">
        <v>8</v>
      </c>
      <c r="N25" s="33">
        <f t="shared" ref="N25" si="5">SUM(B25:M25)</f>
        <v>12</v>
      </c>
      <c r="O25" s="122"/>
      <c r="P25" s="33"/>
    </row>
    <row r="26" spans="1:16" x14ac:dyDescent="0.25">
      <c r="A26" s="15" t="s">
        <v>27</v>
      </c>
      <c r="B26" s="59">
        <v>28</v>
      </c>
      <c r="C26" s="72">
        <v>33</v>
      </c>
      <c r="D26" s="49">
        <v>32</v>
      </c>
      <c r="E26" s="46">
        <v>24</v>
      </c>
      <c r="F26" s="47">
        <v>9</v>
      </c>
      <c r="G26" s="62">
        <v>6</v>
      </c>
      <c r="H26" s="59">
        <v>5</v>
      </c>
      <c r="I26" s="46">
        <v>10</v>
      </c>
      <c r="J26" s="47">
        <v>120</v>
      </c>
      <c r="K26" s="50">
        <v>237</v>
      </c>
      <c r="L26" s="50">
        <v>89</v>
      </c>
      <c r="M26" s="51">
        <v>324</v>
      </c>
      <c r="N26" s="33">
        <f t="shared" ref="N26:N92" si="6">SUM(B26:M26)</f>
        <v>917</v>
      </c>
      <c r="O26" s="96">
        <v>36</v>
      </c>
      <c r="P26" s="33">
        <f t="shared" ref="P26:P92" si="7">SUM(N26-O26)/O26*100</f>
        <v>2447.2222222222222</v>
      </c>
    </row>
    <row r="27" spans="1:16" x14ac:dyDescent="0.25">
      <c r="A27" s="15" t="s">
        <v>28</v>
      </c>
      <c r="B27" s="59">
        <v>3</v>
      </c>
      <c r="C27" s="72">
        <v>2</v>
      </c>
      <c r="D27" s="49">
        <v>20</v>
      </c>
      <c r="E27" s="46">
        <v>20</v>
      </c>
      <c r="F27" s="47">
        <v>19</v>
      </c>
      <c r="G27" s="62">
        <v>3</v>
      </c>
      <c r="H27" s="59">
        <v>2</v>
      </c>
      <c r="I27" s="46">
        <v>3</v>
      </c>
      <c r="J27" s="47">
        <v>25</v>
      </c>
      <c r="K27" s="50">
        <v>107</v>
      </c>
      <c r="L27" s="50">
        <v>71</v>
      </c>
      <c r="M27" s="51">
        <v>266</v>
      </c>
      <c r="N27" s="33">
        <f t="shared" si="6"/>
        <v>541</v>
      </c>
      <c r="O27" s="96">
        <v>9</v>
      </c>
      <c r="P27" s="33">
        <f t="shared" si="7"/>
        <v>5911.1111111111113</v>
      </c>
    </row>
    <row r="28" spans="1:16" x14ac:dyDescent="0.25">
      <c r="A28" s="15" t="s">
        <v>60</v>
      </c>
      <c r="B28" s="59">
        <v>13</v>
      </c>
      <c r="C28" s="72">
        <v>11</v>
      </c>
      <c r="D28" s="49">
        <v>18</v>
      </c>
      <c r="E28" s="46">
        <v>2</v>
      </c>
      <c r="F28" s="47">
        <v>5</v>
      </c>
      <c r="G28" s="62"/>
      <c r="H28" s="59">
        <v>0</v>
      </c>
      <c r="I28" s="46">
        <v>3</v>
      </c>
      <c r="J28" s="47">
        <v>18</v>
      </c>
      <c r="K28" s="50">
        <v>35</v>
      </c>
      <c r="L28" s="50">
        <v>28</v>
      </c>
      <c r="M28" s="51">
        <v>95</v>
      </c>
      <c r="N28" s="33"/>
      <c r="O28" s="96"/>
      <c r="P28" s="33"/>
    </row>
    <row r="29" spans="1:16" x14ac:dyDescent="0.25">
      <c r="A29" s="15" t="s">
        <v>29</v>
      </c>
      <c r="B29" s="59">
        <v>27</v>
      </c>
      <c r="C29" s="72">
        <v>43</v>
      </c>
      <c r="D29" s="49">
        <v>46</v>
      </c>
      <c r="E29" s="46">
        <v>32</v>
      </c>
      <c r="F29" s="47">
        <v>8</v>
      </c>
      <c r="G29" s="62">
        <v>3</v>
      </c>
      <c r="H29" s="59">
        <v>4</v>
      </c>
      <c r="I29" s="46">
        <v>3</v>
      </c>
      <c r="J29" s="47">
        <v>28</v>
      </c>
      <c r="K29" s="50">
        <v>96</v>
      </c>
      <c r="L29" s="50">
        <v>95</v>
      </c>
      <c r="M29" s="51">
        <v>198</v>
      </c>
      <c r="N29" s="33">
        <f t="shared" si="6"/>
        <v>583</v>
      </c>
      <c r="O29" s="96">
        <v>37</v>
      </c>
      <c r="P29" s="12">
        <f t="shared" si="7"/>
        <v>1475.6756756756756</v>
      </c>
    </row>
    <row r="30" spans="1:16" x14ac:dyDescent="0.25">
      <c r="A30" s="15" t="s">
        <v>61</v>
      </c>
      <c r="B30" s="59">
        <v>0</v>
      </c>
      <c r="C30" s="72">
        <v>1</v>
      </c>
      <c r="D30" s="49">
        <v>11</v>
      </c>
      <c r="E30" s="46">
        <v>4</v>
      </c>
      <c r="F30" s="47">
        <v>0</v>
      </c>
      <c r="G30" s="62">
        <v>2</v>
      </c>
      <c r="H30" s="59">
        <v>1</v>
      </c>
      <c r="I30" s="46"/>
      <c r="J30" s="47">
        <v>9</v>
      </c>
      <c r="K30" s="50">
        <v>3</v>
      </c>
      <c r="L30" s="50">
        <v>3</v>
      </c>
      <c r="M30" s="51">
        <v>15</v>
      </c>
      <c r="N30" s="33">
        <f t="shared" si="6"/>
        <v>49</v>
      </c>
      <c r="O30" s="96"/>
      <c r="P30" s="12"/>
    </row>
    <row r="31" spans="1:16" x14ac:dyDescent="0.25">
      <c r="A31" s="15" t="s">
        <v>30</v>
      </c>
      <c r="B31" s="59">
        <v>204</v>
      </c>
      <c r="C31" s="72">
        <v>151</v>
      </c>
      <c r="D31" s="49">
        <v>218</v>
      </c>
      <c r="E31" s="46">
        <v>215</v>
      </c>
      <c r="F31" s="47">
        <v>92</v>
      </c>
      <c r="G31" s="62">
        <v>33</v>
      </c>
      <c r="H31" s="59">
        <v>50</v>
      </c>
      <c r="I31" s="46">
        <v>73</v>
      </c>
      <c r="J31" s="47">
        <v>306</v>
      </c>
      <c r="K31" s="50">
        <v>655</v>
      </c>
      <c r="L31" s="50">
        <v>174</v>
      </c>
      <c r="M31" s="51">
        <v>891</v>
      </c>
      <c r="N31" s="33">
        <f t="shared" si="6"/>
        <v>3062</v>
      </c>
      <c r="O31" s="96">
        <v>216</v>
      </c>
      <c r="P31" s="12">
        <f t="shared" si="7"/>
        <v>1317.5925925925926</v>
      </c>
    </row>
    <row r="32" spans="1:16" x14ac:dyDescent="0.25">
      <c r="A32" s="15" t="s">
        <v>62</v>
      </c>
      <c r="B32" s="59">
        <v>3</v>
      </c>
      <c r="C32" s="72">
        <v>0</v>
      </c>
      <c r="D32" s="49">
        <v>1</v>
      </c>
      <c r="E32" s="46">
        <v>1</v>
      </c>
      <c r="F32" s="47"/>
      <c r="G32" s="62"/>
      <c r="H32" s="59"/>
      <c r="I32" s="46">
        <v>1</v>
      </c>
      <c r="J32" s="47"/>
      <c r="K32" s="50">
        <v>2</v>
      </c>
      <c r="L32" s="50"/>
      <c r="M32" s="51">
        <v>1</v>
      </c>
      <c r="N32" s="33">
        <f t="shared" si="6"/>
        <v>9</v>
      </c>
      <c r="O32" s="96"/>
      <c r="P32" s="12"/>
    </row>
    <row r="33" spans="1:16" x14ac:dyDescent="0.25">
      <c r="A33" s="15" t="s">
        <v>31</v>
      </c>
      <c r="B33" s="59">
        <v>52</v>
      </c>
      <c r="C33" s="72">
        <v>82</v>
      </c>
      <c r="D33" s="49">
        <v>59</v>
      </c>
      <c r="E33" s="46">
        <v>64</v>
      </c>
      <c r="F33" s="47">
        <v>26</v>
      </c>
      <c r="G33" s="62">
        <v>7</v>
      </c>
      <c r="H33" s="59">
        <v>9</v>
      </c>
      <c r="I33" s="46">
        <v>14</v>
      </c>
      <c r="J33" s="47">
        <v>63</v>
      </c>
      <c r="K33" s="50">
        <v>201</v>
      </c>
      <c r="L33" s="50">
        <v>177</v>
      </c>
      <c r="M33" s="51">
        <v>451</v>
      </c>
      <c r="N33" s="33">
        <f t="shared" si="6"/>
        <v>1205</v>
      </c>
      <c r="O33" s="96">
        <v>58</v>
      </c>
      <c r="P33" s="12">
        <f t="shared" si="7"/>
        <v>1977.5862068965516</v>
      </c>
    </row>
    <row r="34" spans="1:16" x14ac:dyDescent="0.25">
      <c r="A34" s="15" t="s">
        <v>63</v>
      </c>
      <c r="B34" s="59">
        <v>15</v>
      </c>
      <c r="C34" s="72">
        <v>16</v>
      </c>
      <c r="D34" s="49">
        <v>18</v>
      </c>
      <c r="E34" s="46">
        <v>17</v>
      </c>
      <c r="F34" s="47">
        <v>9</v>
      </c>
      <c r="G34" s="62">
        <v>11</v>
      </c>
      <c r="H34" s="59">
        <v>12</v>
      </c>
      <c r="I34" s="46">
        <v>20</v>
      </c>
      <c r="J34" s="47">
        <v>26</v>
      </c>
      <c r="K34" s="50">
        <v>62</v>
      </c>
      <c r="L34" s="50">
        <v>30</v>
      </c>
      <c r="M34" s="51">
        <v>171</v>
      </c>
      <c r="N34" s="33">
        <f t="shared" si="6"/>
        <v>407</v>
      </c>
      <c r="O34" s="96">
        <v>34</v>
      </c>
      <c r="P34" s="12">
        <f>SUM(N34-O34)/O34*100</f>
        <v>1097.0588235294117</v>
      </c>
    </row>
    <row r="35" spans="1:16" x14ac:dyDescent="0.25">
      <c r="A35" s="15" t="s">
        <v>64</v>
      </c>
      <c r="B35" s="59"/>
      <c r="C35" s="72"/>
      <c r="D35" s="49"/>
      <c r="E35" s="46"/>
      <c r="F35" s="47"/>
      <c r="G35" s="62"/>
      <c r="H35" s="59"/>
      <c r="I35" s="46"/>
      <c r="J35" s="47"/>
      <c r="K35" s="50">
        <v>2</v>
      </c>
      <c r="L35" s="50">
        <v>2</v>
      </c>
      <c r="M35" s="51">
        <v>5</v>
      </c>
      <c r="N35" s="33">
        <f t="shared" si="6"/>
        <v>9</v>
      </c>
      <c r="O35" s="96"/>
      <c r="P35" s="12"/>
    </row>
    <row r="36" spans="1:16" x14ac:dyDescent="0.25">
      <c r="A36" s="15" t="s">
        <v>65</v>
      </c>
      <c r="B36" s="59">
        <v>78</v>
      </c>
      <c r="C36" s="72">
        <v>31</v>
      </c>
      <c r="D36" s="49">
        <v>42</v>
      </c>
      <c r="E36" s="46">
        <v>135</v>
      </c>
      <c r="F36" s="47">
        <v>35</v>
      </c>
      <c r="G36" s="62">
        <v>46</v>
      </c>
      <c r="H36" s="59">
        <v>38</v>
      </c>
      <c r="I36" s="46">
        <v>42</v>
      </c>
      <c r="J36" s="47">
        <v>47</v>
      </c>
      <c r="K36" s="50">
        <v>111</v>
      </c>
      <c r="L36" s="50">
        <v>24</v>
      </c>
      <c r="M36" s="51">
        <v>241</v>
      </c>
      <c r="N36" s="33">
        <f t="shared" si="6"/>
        <v>870</v>
      </c>
      <c r="O36" s="96">
        <v>176</v>
      </c>
      <c r="P36" s="12">
        <f t="shared" si="7"/>
        <v>394.31818181818181</v>
      </c>
    </row>
    <row r="37" spans="1:16" x14ac:dyDescent="0.25">
      <c r="A37" s="15" t="s">
        <v>118</v>
      </c>
      <c r="B37" s="59">
        <v>4</v>
      </c>
      <c r="C37" s="72">
        <v>1</v>
      </c>
      <c r="D37" s="49">
        <v>9</v>
      </c>
      <c r="E37" s="46">
        <v>6</v>
      </c>
      <c r="F37" s="47">
        <v>2</v>
      </c>
      <c r="G37" s="62">
        <v>7</v>
      </c>
      <c r="H37" s="59">
        <v>10</v>
      </c>
      <c r="I37" s="46">
        <v>9</v>
      </c>
      <c r="J37" s="47">
        <v>11</v>
      </c>
      <c r="K37" s="50">
        <v>71</v>
      </c>
      <c r="L37" s="50">
        <v>39</v>
      </c>
      <c r="M37" s="51">
        <v>226</v>
      </c>
      <c r="N37" s="33">
        <f t="shared" si="6"/>
        <v>395</v>
      </c>
      <c r="O37" s="96">
        <v>7</v>
      </c>
      <c r="P37" s="12">
        <f t="shared" si="7"/>
        <v>5542.8571428571431</v>
      </c>
    </row>
    <row r="38" spans="1:16" x14ac:dyDescent="0.25">
      <c r="A38" s="15" t="s">
        <v>67</v>
      </c>
      <c r="B38" s="59">
        <v>7</v>
      </c>
      <c r="C38" s="72">
        <v>4</v>
      </c>
      <c r="D38" s="49">
        <v>12</v>
      </c>
      <c r="E38" s="46">
        <v>52</v>
      </c>
      <c r="F38" s="47">
        <v>17</v>
      </c>
      <c r="G38" s="62">
        <v>9</v>
      </c>
      <c r="H38" s="59">
        <v>14</v>
      </c>
      <c r="I38" s="46">
        <v>18</v>
      </c>
      <c r="J38" s="47">
        <v>44</v>
      </c>
      <c r="K38" s="50">
        <v>59</v>
      </c>
      <c r="L38" s="50">
        <v>29</v>
      </c>
      <c r="M38" s="51">
        <v>95</v>
      </c>
      <c r="N38" s="33">
        <f t="shared" si="6"/>
        <v>360</v>
      </c>
      <c r="O38" s="96"/>
      <c r="P38" s="12"/>
    </row>
    <row r="39" spans="1:16" x14ac:dyDescent="0.25">
      <c r="A39" s="15" t="s">
        <v>68</v>
      </c>
      <c r="B39" s="59">
        <v>0</v>
      </c>
      <c r="C39" s="72">
        <v>3</v>
      </c>
      <c r="D39" s="49"/>
      <c r="E39" s="46">
        <v>1</v>
      </c>
      <c r="F39" s="47"/>
      <c r="G39" s="62"/>
      <c r="H39" s="59">
        <v>0</v>
      </c>
      <c r="I39" s="46"/>
      <c r="J39" s="47">
        <v>2</v>
      </c>
      <c r="K39" s="50">
        <v>1</v>
      </c>
      <c r="L39" s="50">
        <v>1</v>
      </c>
      <c r="M39" s="51">
        <v>6</v>
      </c>
      <c r="N39" s="33">
        <f t="shared" si="6"/>
        <v>14</v>
      </c>
      <c r="O39" s="96"/>
      <c r="P39" s="12"/>
    </row>
    <row r="40" spans="1:16" x14ac:dyDescent="0.25">
      <c r="A40" s="15" t="s">
        <v>69</v>
      </c>
      <c r="B40" s="59">
        <v>10</v>
      </c>
      <c r="C40" s="72">
        <v>18</v>
      </c>
      <c r="D40" s="49">
        <v>15</v>
      </c>
      <c r="E40" s="46">
        <v>7</v>
      </c>
      <c r="F40" s="47">
        <v>2</v>
      </c>
      <c r="G40" s="62"/>
      <c r="H40" s="59">
        <v>3</v>
      </c>
      <c r="I40" s="46"/>
      <c r="J40" s="47">
        <v>11</v>
      </c>
      <c r="K40" s="50">
        <v>38</v>
      </c>
      <c r="L40" s="50">
        <v>44</v>
      </c>
      <c r="M40" s="51">
        <v>25</v>
      </c>
      <c r="N40" s="33">
        <f t="shared" si="6"/>
        <v>173</v>
      </c>
      <c r="O40" s="96"/>
      <c r="P40" s="12"/>
    </row>
    <row r="41" spans="1:16" x14ac:dyDescent="0.25">
      <c r="A41" s="15" t="s">
        <v>70</v>
      </c>
      <c r="B41" s="59">
        <v>9</v>
      </c>
      <c r="C41" s="72">
        <v>9</v>
      </c>
      <c r="D41" s="49">
        <v>11</v>
      </c>
      <c r="E41" s="46">
        <v>27</v>
      </c>
      <c r="F41" s="47">
        <v>7</v>
      </c>
      <c r="G41" s="62">
        <v>10</v>
      </c>
      <c r="H41" s="59"/>
      <c r="I41" s="46">
        <v>3</v>
      </c>
      <c r="J41" s="47">
        <v>30</v>
      </c>
      <c r="K41" s="50">
        <v>32</v>
      </c>
      <c r="L41" s="50">
        <v>10</v>
      </c>
      <c r="M41" s="51">
        <v>41</v>
      </c>
      <c r="N41" s="33">
        <f t="shared" si="6"/>
        <v>189</v>
      </c>
      <c r="O41" s="96"/>
      <c r="P41" s="12"/>
    </row>
    <row r="42" spans="1:16" x14ac:dyDescent="0.25">
      <c r="A42" s="15" t="s">
        <v>56</v>
      </c>
      <c r="B42" s="59"/>
      <c r="C42" s="72"/>
      <c r="D42" s="49"/>
      <c r="E42" s="46"/>
      <c r="F42" s="47"/>
      <c r="G42" s="62"/>
      <c r="H42" s="59"/>
      <c r="I42" s="46"/>
      <c r="J42" s="47"/>
      <c r="K42" s="50">
        <v>19</v>
      </c>
      <c r="L42" s="50">
        <v>4</v>
      </c>
      <c r="M42" s="51">
        <v>16</v>
      </c>
      <c r="N42" s="33">
        <f t="shared" si="6"/>
        <v>39</v>
      </c>
      <c r="O42" s="96"/>
      <c r="P42" s="12"/>
    </row>
    <row r="43" spans="1:16" x14ac:dyDescent="0.25">
      <c r="A43" s="15" t="s">
        <v>32</v>
      </c>
      <c r="B43" s="59">
        <v>1083</v>
      </c>
      <c r="C43" s="72">
        <v>1030</v>
      </c>
      <c r="D43" s="49">
        <v>1287</v>
      </c>
      <c r="E43" s="46">
        <v>732</v>
      </c>
      <c r="F43" s="47">
        <v>153</v>
      </c>
      <c r="G43" s="62">
        <v>87</v>
      </c>
      <c r="H43" s="59">
        <v>94</v>
      </c>
      <c r="I43" s="46">
        <v>118</v>
      </c>
      <c r="J43" s="47">
        <v>379</v>
      </c>
      <c r="K43" s="50">
        <v>1889</v>
      </c>
      <c r="L43" s="50">
        <v>1416</v>
      </c>
      <c r="M43" s="51">
        <v>6109</v>
      </c>
      <c r="N43" s="33">
        <f t="shared" si="6"/>
        <v>14377</v>
      </c>
      <c r="O43" s="96">
        <v>1625</v>
      </c>
      <c r="P43" s="12">
        <f t="shared" si="7"/>
        <v>784.73846153846148</v>
      </c>
    </row>
    <row r="44" spans="1:16" x14ac:dyDescent="0.25">
      <c r="A44" s="15" t="s">
        <v>87</v>
      </c>
      <c r="B44" s="59">
        <v>0</v>
      </c>
      <c r="C44" s="72">
        <v>11</v>
      </c>
      <c r="D44" s="49">
        <v>2</v>
      </c>
      <c r="E44" s="46">
        <v>1</v>
      </c>
      <c r="F44" s="47">
        <v>0</v>
      </c>
      <c r="G44" s="62"/>
      <c r="H44" s="59">
        <v>1</v>
      </c>
      <c r="I44" s="46">
        <v>1</v>
      </c>
      <c r="J44" s="47">
        <v>10</v>
      </c>
      <c r="K44" s="50">
        <v>33</v>
      </c>
      <c r="L44" s="50">
        <v>4</v>
      </c>
      <c r="M44" s="51">
        <v>27</v>
      </c>
      <c r="N44" s="33">
        <f t="shared" si="6"/>
        <v>90</v>
      </c>
      <c r="O44" s="96"/>
      <c r="P44" s="12"/>
    </row>
    <row r="45" spans="1:16" x14ac:dyDescent="0.25">
      <c r="A45" s="15" t="s">
        <v>71</v>
      </c>
      <c r="B45" s="59">
        <v>0</v>
      </c>
      <c r="C45" s="72">
        <v>1</v>
      </c>
      <c r="D45" s="49"/>
      <c r="E45" s="46"/>
      <c r="F45" s="47">
        <v>0</v>
      </c>
      <c r="G45" s="62"/>
      <c r="H45" s="59"/>
      <c r="I45" s="46"/>
      <c r="J45" s="47">
        <v>3</v>
      </c>
      <c r="K45" s="50">
        <v>5</v>
      </c>
      <c r="L45" s="50">
        <v>5</v>
      </c>
      <c r="M45" s="51">
        <v>11</v>
      </c>
      <c r="N45" s="33">
        <f t="shared" si="6"/>
        <v>25</v>
      </c>
      <c r="O45" s="96"/>
      <c r="P45" s="12"/>
    </row>
    <row r="46" spans="1:16" x14ac:dyDescent="0.25">
      <c r="A46" s="15" t="s">
        <v>33</v>
      </c>
      <c r="B46" s="59">
        <v>96</v>
      </c>
      <c r="C46" s="72">
        <v>151</v>
      </c>
      <c r="D46" s="49">
        <v>104</v>
      </c>
      <c r="E46" s="46">
        <v>211</v>
      </c>
      <c r="F46" s="47">
        <v>27</v>
      </c>
      <c r="G46" s="62">
        <v>19</v>
      </c>
      <c r="H46" s="59">
        <v>22</v>
      </c>
      <c r="I46" s="46">
        <v>88</v>
      </c>
      <c r="J46" s="47">
        <v>109</v>
      </c>
      <c r="K46" s="50">
        <v>282</v>
      </c>
      <c r="L46" s="50">
        <v>229</v>
      </c>
      <c r="M46" s="51">
        <v>637</v>
      </c>
      <c r="N46" s="33">
        <f t="shared" si="6"/>
        <v>1975</v>
      </c>
      <c r="O46" s="96">
        <v>243</v>
      </c>
      <c r="P46" s="12">
        <f t="shared" si="7"/>
        <v>712.75720164609049</v>
      </c>
    </row>
    <row r="47" spans="1:16" x14ac:dyDescent="0.25">
      <c r="A47" s="15" t="s">
        <v>85</v>
      </c>
      <c r="B47" s="59">
        <v>0</v>
      </c>
      <c r="C47" s="72">
        <v>3</v>
      </c>
      <c r="D47" s="49">
        <v>1</v>
      </c>
      <c r="E47" s="46">
        <v>1</v>
      </c>
      <c r="F47" s="47"/>
      <c r="G47" s="62"/>
      <c r="H47" s="59"/>
      <c r="I47" s="46"/>
      <c r="J47" s="47">
        <v>1</v>
      </c>
      <c r="K47" s="50">
        <v>6</v>
      </c>
      <c r="L47" s="50">
        <v>13</v>
      </c>
      <c r="M47" s="51">
        <v>25</v>
      </c>
      <c r="N47" s="33">
        <f t="shared" si="6"/>
        <v>50</v>
      </c>
      <c r="O47" s="96"/>
      <c r="P47" s="12"/>
    </row>
    <row r="48" spans="1:16" x14ac:dyDescent="0.25">
      <c r="A48" s="15" t="s">
        <v>119</v>
      </c>
      <c r="B48" s="59"/>
      <c r="C48" s="72"/>
      <c r="D48" s="49"/>
      <c r="E48" s="46"/>
      <c r="F48" s="47"/>
      <c r="G48" s="62"/>
      <c r="H48" s="59"/>
      <c r="I48" s="46"/>
      <c r="J48" s="47"/>
      <c r="K48" s="50">
        <v>1</v>
      </c>
      <c r="L48" s="50">
        <v>3</v>
      </c>
      <c r="M48" s="51">
        <v>6</v>
      </c>
      <c r="N48" s="33">
        <f t="shared" si="6"/>
        <v>10</v>
      </c>
      <c r="O48" s="96"/>
      <c r="P48" s="12"/>
    </row>
    <row r="49" spans="1:16" x14ac:dyDescent="0.25">
      <c r="A49" s="15" t="s">
        <v>72</v>
      </c>
      <c r="B49" s="59">
        <v>3</v>
      </c>
      <c r="C49" s="72"/>
      <c r="D49" s="49">
        <v>4</v>
      </c>
      <c r="E49" s="46">
        <v>2</v>
      </c>
      <c r="F49" s="47">
        <v>2</v>
      </c>
      <c r="G49" s="62"/>
      <c r="H49" s="59">
        <v>1</v>
      </c>
      <c r="I49" s="46"/>
      <c r="J49" s="47">
        <v>4</v>
      </c>
      <c r="K49" s="50">
        <v>4</v>
      </c>
      <c r="L49" s="50">
        <v>5</v>
      </c>
      <c r="M49" s="51">
        <v>13</v>
      </c>
      <c r="N49" s="33">
        <f t="shared" si="6"/>
        <v>38</v>
      </c>
      <c r="O49" s="96"/>
      <c r="P49" s="12"/>
    </row>
    <row r="50" spans="1:16" x14ac:dyDescent="0.25">
      <c r="A50" s="15" t="s">
        <v>34</v>
      </c>
      <c r="B50" s="59">
        <v>179</v>
      </c>
      <c r="C50" s="72">
        <v>260</v>
      </c>
      <c r="D50" s="49">
        <v>320</v>
      </c>
      <c r="E50" s="46">
        <v>181</v>
      </c>
      <c r="F50" s="47">
        <v>48</v>
      </c>
      <c r="G50" s="62">
        <v>11</v>
      </c>
      <c r="H50" s="59">
        <v>29</v>
      </c>
      <c r="I50" s="46">
        <v>35</v>
      </c>
      <c r="J50" s="47">
        <v>81</v>
      </c>
      <c r="K50" s="50">
        <v>399</v>
      </c>
      <c r="L50" s="50">
        <v>360</v>
      </c>
      <c r="M50" s="51">
        <v>865</v>
      </c>
      <c r="N50" s="33">
        <f t="shared" si="6"/>
        <v>2768</v>
      </c>
      <c r="O50" s="96">
        <v>184</v>
      </c>
      <c r="P50" s="12">
        <f t="shared" si="7"/>
        <v>1404.3478260869565</v>
      </c>
    </row>
    <row r="51" spans="1:16" x14ac:dyDescent="0.25">
      <c r="A51" s="15" t="s">
        <v>73</v>
      </c>
      <c r="B51" s="59">
        <v>5</v>
      </c>
      <c r="C51" s="72">
        <v>3</v>
      </c>
      <c r="D51" s="49">
        <v>4</v>
      </c>
      <c r="E51" s="46">
        <v>7</v>
      </c>
      <c r="F51" s="47"/>
      <c r="G51" s="62"/>
      <c r="H51" s="59">
        <v>2</v>
      </c>
      <c r="I51" s="46">
        <v>2</v>
      </c>
      <c r="J51" s="47">
        <v>4</v>
      </c>
      <c r="K51" s="50">
        <v>2</v>
      </c>
      <c r="L51" s="50">
        <v>23</v>
      </c>
      <c r="M51" s="51">
        <v>23</v>
      </c>
      <c r="N51" s="33">
        <f t="shared" si="6"/>
        <v>75</v>
      </c>
      <c r="O51" s="96"/>
      <c r="P51" s="12"/>
    </row>
    <row r="52" spans="1:16" x14ac:dyDescent="0.25">
      <c r="A52" s="15" t="s">
        <v>74</v>
      </c>
      <c r="B52" s="59">
        <v>0</v>
      </c>
      <c r="C52" s="72">
        <v>8</v>
      </c>
      <c r="D52" s="49">
        <v>2</v>
      </c>
      <c r="E52" s="46">
        <v>7</v>
      </c>
      <c r="F52" s="47"/>
      <c r="G52" s="62">
        <v>1</v>
      </c>
      <c r="H52" s="59"/>
      <c r="I52" s="46">
        <v>5</v>
      </c>
      <c r="J52" s="47">
        <v>9</v>
      </c>
      <c r="K52" s="50">
        <v>9</v>
      </c>
      <c r="L52" s="50">
        <v>3</v>
      </c>
      <c r="M52" s="51">
        <v>29</v>
      </c>
      <c r="N52" s="33">
        <f t="shared" si="6"/>
        <v>73</v>
      </c>
      <c r="O52" s="96"/>
      <c r="P52" s="12"/>
    </row>
    <row r="53" spans="1:16" x14ac:dyDescent="0.25">
      <c r="A53" s="15" t="s">
        <v>84</v>
      </c>
      <c r="B53" s="59">
        <v>2</v>
      </c>
      <c r="C53" s="72">
        <v>1</v>
      </c>
      <c r="D53" s="49">
        <v>1</v>
      </c>
      <c r="E53" s="46"/>
      <c r="F53" s="47"/>
      <c r="G53" s="62"/>
      <c r="H53" s="59"/>
      <c r="I53" s="46"/>
      <c r="J53" s="47">
        <v>7</v>
      </c>
      <c r="K53" s="50">
        <v>1</v>
      </c>
      <c r="L53" s="50">
        <v>1</v>
      </c>
      <c r="M53" s="51"/>
      <c r="N53" s="33">
        <f t="shared" si="6"/>
        <v>13</v>
      </c>
      <c r="O53" s="96"/>
      <c r="P53" s="12"/>
    </row>
    <row r="54" spans="1:16" x14ac:dyDescent="0.25">
      <c r="A54" s="15" t="s">
        <v>120</v>
      </c>
      <c r="B54" s="59"/>
      <c r="C54" s="72"/>
      <c r="D54" s="49"/>
      <c r="E54" s="46"/>
      <c r="F54" s="47"/>
      <c r="G54" s="62"/>
      <c r="H54" s="59"/>
      <c r="I54" s="46"/>
      <c r="J54" s="47"/>
      <c r="K54" s="50">
        <v>13</v>
      </c>
      <c r="L54" s="50">
        <v>4</v>
      </c>
      <c r="M54" s="51">
        <v>24</v>
      </c>
      <c r="N54" s="33">
        <f t="shared" si="6"/>
        <v>41</v>
      </c>
      <c r="O54" s="96"/>
      <c r="P54" s="12"/>
    </row>
    <row r="55" spans="1:16" x14ac:dyDescent="0.25">
      <c r="A55" s="15" t="s">
        <v>111</v>
      </c>
      <c r="B55" s="59">
        <v>0</v>
      </c>
      <c r="C55" s="72">
        <v>2</v>
      </c>
      <c r="D55" s="49">
        <v>7</v>
      </c>
      <c r="E55" s="46">
        <v>1</v>
      </c>
      <c r="F55" s="47"/>
      <c r="G55" s="62">
        <v>2</v>
      </c>
      <c r="H55" s="59"/>
      <c r="I55" s="46"/>
      <c r="J55" s="47">
        <v>1</v>
      </c>
      <c r="K55" s="50">
        <v>32</v>
      </c>
      <c r="L55" s="50">
        <v>4</v>
      </c>
      <c r="M55" s="51">
        <v>49</v>
      </c>
      <c r="N55" s="33">
        <f t="shared" si="6"/>
        <v>98</v>
      </c>
      <c r="O55" s="96"/>
      <c r="P55" s="12"/>
    </row>
    <row r="56" spans="1:16" x14ac:dyDescent="0.25">
      <c r="A56" s="15" t="s">
        <v>112</v>
      </c>
      <c r="B56" s="59">
        <v>96</v>
      </c>
      <c r="C56" s="72">
        <v>96</v>
      </c>
      <c r="D56" s="49">
        <v>97</v>
      </c>
      <c r="E56" s="46">
        <v>47</v>
      </c>
      <c r="F56" s="47">
        <v>20</v>
      </c>
      <c r="G56" s="62">
        <v>6</v>
      </c>
      <c r="H56" s="59">
        <v>4</v>
      </c>
      <c r="I56" s="46">
        <v>5</v>
      </c>
      <c r="J56" s="47">
        <v>33</v>
      </c>
      <c r="K56" s="50">
        <v>237</v>
      </c>
      <c r="L56" s="50">
        <v>192</v>
      </c>
      <c r="M56" s="51">
        <v>448</v>
      </c>
      <c r="N56" s="33">
        <f t="shared" si="6"/>
        <v>1281</v>
      </c>
      <c r="O56" s="96">
        <v>61</v>
      </c>
      <c r="P56" s="12">
        <f t="shared" si="7"/>
        <v>2000</v>
      </c>
    </row>
    <row r="57" spans="1:16" x14ac:dyDescent="0.25">
      <c r="A57" s="15" t="s">
        <v>75</v>
      </c>
      <c r="B57" s="59">
        <v>12</v>
      </c>
      <c r="C57" s="72">
        <v>10</v>
      </c>
      <c r="D57" s="49">
        <v>13</v>
      </c>
      <c r="E57" s="46">
        <v>5</v>
      </c>
      <c r="F57" s="47"/>
      <c r="G57" s="62">
        <v>5</v>
      </c>
      <c r="H57" s="59">
        <v>3</v>
      </c>
      <c r="I57" s="46">
        <v>7</v>
      </c>
      <c r="J57" s="47">
        <v>7</v>
      </c>
      <c r="K57" s="50">
        <v>14</v>
      </c>
      <c r="L57" s="50">
        <v>27</v>
      </c>
      <c r="M57" s="51">
        <v>172</v>
      </c>
      <c r="N57" s="33">
        <f t="shared" si="6"/>
        <v>275</v>
      </c>
      <c r="O57" s="96">
        <v>21</v>
      </c>
      <c r="P57" s="12">
        <f t="shared" si="7"/>
        <v>1209.5238095238094</v>
      </c>
    </row>
    <row r="58" spans="1:16" x14ac:dyDescent="0.25">
      <c r="A58" s="15" t="s">
        <v>58</v>
      </c>
      <c r="B58" s="59"/>
      <c r="C58" s="72"/>
      <c r="D58" s="49"/>
      <c r="E58" s="46"/>
      <c r="F58" s="47"/>
      <c r="G58" s="62"/>
      <c r="H58" s="59"/>
      <c r="I58" s="46"/>
      <c r="J58" s="47"/>
      <c r="K58" s="50">
        <v>4</v>
      </c>
      <c r="L58" s="50">
        <v>5</v>
      </c>
      <c r="M58" s="51">
        <v>9</v>
      </c>
      <c r="N58" s="33">
        <f t="shared" si="6"/>
        <v>18</v>
      </c>
      <c r="O58" s="96"/>
      <c r="P58" s="12"/>
    </row>
    <row r="59" spans="1:16" x14ac:dyDescent="0.25">
      <c r="A59" s="15" t="s">
        <v>76</v>
      </c>
      <c r="B59" s="59">
        <v>8</v>
      </c>
      <c r="C59" s="72">
        <v>17</v>
      </c>
      <c r="D59" s="49">
        <v>13</v>
      </c>
      <c r="E59" s="46">
        <v>13</v>
      </c>
      <c r="F59" s="47">
        <v>5</v>
      </c>
      <c r="G59" s="62">
        <v>2</v>
      </c>
      <c r="H59" s="59">
        <v>2</v>
      </c>
      <c r="I59" s="46">
        <v>13</v>
      </c>
      <c r="J59" s="47">
        <v>18</v>
      </c>
      <c r="K59" s="50">
        <v>54</v>
      </c>
      <c r="L59" s="50">
        <v>55</v>
      </c>
      <c r="M59" s="51">
        <v>80</v>
      </c>
      <c r="N59" s="33">
        <f t="shared" si="6"/>
        <v>280</v>
      </c>
      <c r="O59" s="96"/>
      <c r="P59" s="12"/>
    </row>
    <row r="60" spans="1:16" x14ac:dyDescent="0.25">
      <c r="A60" s="15" t="s">
        <v>77</v>
      </c>
      <c r="B60" s="59">
        <v>2</v>
      </c>
      <c r="C60" s="72"/>
      <c r="D60" s="49"/>
      <c r="E60" s="46">
        <v>2</v>
      </c>
      <c r="F60" s="47"/>
      <c r="G60" s="62">
        <v>2</v>
      </c>
      <c r="H60" s="59">
        <v>2</v>
      </c>
      <c r="I60" s="46"/>
      <c r="J60" s="47"/>
      <c r="K60" s="50">
        <v>1</v>
      </c>
      <c r="L60" s="50"/>
      <c r="M60" s="51">
        <v>1</v>
      </c>
      <c r="N60" s="33">
        <f t="shared" si="6"/>
        <v>10</v>
      </c>
      <c r="O60" s="96"/>
      <c r="P60" s="12"/>
    </row>
    <row r="61" spans="1:16" x14ac:dyDescent="0.25">
      <c r="A61" s="15" t="s">
        <v>121</v>
      </c>
      <c r="B61" s="59">
        <v>104</v>
      </c>
      <c r="C61" s="72">
        <v>120</v>
      </c>
      <c r="D61" s="49">
        <v>211</v>
      </c>
      <c r="E61" s="46">
        <v>152</v>
      </c>
      <c r="F61" s="47">
        <v>44</v>
      </c>
      <c r="G61" s="62">
        <v>12</v>
      </c>
      <c r="H61" s="59">
        <v>18</v>
      </c>
      <c r="I61" s="46">
        <v>31</v>
      </c>
      <c r="J61" s="47">
        <v>94</v>
      </c>
      <c r="K61" s="50">
        <v>514</v>
      </c>
      <c r="L61" s="50">
        <v>301</v>
      </c>
      <c r="M61" s="51">
        <v>748</v>
      </c>
      <c r="N61" s="33">
        <f t="shared" si="6"/>
        <v>2349</v>
      </c>
      <c r="O61" s="96">
        <v>89</v>
      </c>
      <c r="P61" s="12">
        <f t="shared" si="7"/>
        <v>2539.325842696629</v>
      </c>
    </row>
    <row r="62" spans="1:16" x14ac:dyDescent="0.25">
      <c r="A62" s="15" t="s">
        <v>37</v>
      </c>
      <c r="B62" s="59">
        <v>109</v>
      </c>
      <c r="C62" s="72">
        <v>47</v>
      </c>
      <c r="D62" s="49">
        <v>53</v>
      </c>
      <c r="E62" s="46">
        <v>14</v>
      </c>
      <c r="F62" s="47">
        <v>6</v>
      </c>
      <c r="G62" s="62">
        <v>2</v>
      </c>
      <c r="H62" s="59">
        <v>3</v>
      </c>
      <c r="I62" s="46">
        <v>2</v>
      </c>
      <c r="J62" s="47">
        <v>20</v>
      </c>
      <c r="K62" s="50">
        <v>216</v>
      </c>
      <c r="L62" s="50">
        <v>81</v>
      </c>
      <c r="M62" s="51">
        <v>274</v>
      </c>
      <c r="N62" s="33">
        <f t="shared" si="6"/>
        <v>827</v>
      </c>
      <c r="O62" s="96">
        <v>42</v>
      </c>
      <c r="P62" s="12">
        <f t="shared" si="7"/>
        <v>1869.047619047619</v>
      </c>
    </row>
    <row r="63" spans="1:16" x14ac:dyDescent="0.25">
      <c r="A63" s="15" t="s">
        <v>38</v>
      </c>
      <c r="B63" s="59">
        <v>51</v>
      </c>
      <c r="C63" s="72">
        <v>50</v>
      </c>
      <c r="D63" s="49">
        <v>46</v>
      </c>
      <c r="E63" s="46">
        <v>14</v>
      </c>
      <c r="F63" s="47">
        <v>7</v>
      </c>
      <c r="G63" s="62">
        <v>4</v>
      </c>
      <c r="H63" s="59">
        <v>4</v>
      </c>
      <c r="I63" s="46">
        <v>26</v>
      </c>
      <c r="J63" s="47">
        <v>28</v>
      </c>
      <c r="K63" s="50">
        <v>116</v>
      </c>
      <c r="L63" s="50">
        <v>86</v>
      </c>
      <c r="M63" s="51">
        <v>433</v>
      </c>
      <c r="N63" s="33">
        <f t="shared" si="6"/>
        <v>865</v>
      </c>
      <c r="O63" s="96">
        <v>40</v>
      </c>
      <c r="P63" s="12">
        <f t="shared" si="7"/>
        <v>2062.5</v>
      </c>
    </row>
    <row r="64" spans="1:16" x14ac:dyDescent="0.25">
      <c r="A64" s="15" t="s">
        <v>39</v>
      </c>
      <c r="B64" s="59">
        <v>7</v>
      </c>
      <c r="C64" s="72">
        <v>2</v>
      </c>
      <c r="D64" s="49">
        <v>5</v>
      </c>
      <c r="E64" s="46">
        <v>2</v>
      </c>
      <c r="F64" s="47">
        <v>0</v>
      </c>
      <c r="G64" s="62"/>
      <c r="H64" s="59">
        <v>0</v>
      </c>
      <c r="I64" s="46"/>
      <c r="J64" s="47">
        <v>2</v>
      </c>
      <c r="K64" s="50">
        <v>5</v>
      </c>
      <c r="L64" s="50">
        <v>6</v>
      </c>
      <c r="M64" s="51">
        <v>60</v>
      </c>
      <c r="N64" s="33">
        <f t="shared" si="6"/>
        <v>89</v>
      </c>
      <c r="O64" s="96">
        <v>18</v>
      </c>
      <c r="P64" s="12">
        <f t="shared" si="7"/>
        <v>394.44444444444446</v>
      </c>
    </row>
    <row r="65" spans="1:16" x14ac:dyDescent="0.25">
      <c r="A65" s="15" t="s">
        <v>57</v>
      </c>
      <c r="B65" s="59"/>
      <c r="C65" s="72"/>
      <c r="D65" s="49"/>
      <c r="E65" s="46"/>
      <c r="F65" s="47"/>
      <c r="G65" s="62"/>
      <c r="H65" s="59"/>
      <c r="I65" s="46"/>
      <c r="J65" s="47"/>
      <c r="K65" s="50">
        <v>3</v>
      </c>
      <c r="L65" s="50"/>
      <c r="M65" s="51">
        <v>4</v>
      </c>
      <c r="N65" s="33">
        <f t="shared" si="6"/>
        <v>7</v>
      </c>
      <c r="O65" s="96"/>
      <c r="P65" s="12"/>
    </row>
    <row r="66" spans="1:16" x14ac:dyDescent="0.25">
      <c r="A66" s="15" t="s">
        <v>86</v>
      </c>
      <c r="B66" s="59"/>
      <c r="C66" s="72"/>
      <c r="D66" s="49"/>
      <c r="E66" s="46"/>
      <c r="F66" s="47"/>
      <c r="G66" s="62"/>
      <c r="H66" s="59"/>
      <c r="I66" s="46"/>
      <c r="J66" s="47"/>
      <c r="K66" s="50">
        <v>5</v>
      </c>
      <c r="L66" s="50">
        <v>2</v>
      </c>
      <c r="M66" s="51">
        <v>7</v>
      </c>
      <c r="N66" s="33">
        <f t="shared" si="6"/>
        <v>14</v>
      </c>
      <c r="O66" s="96"/>
      <c r="P66" s="12"/>
    </row>
    <row r="67" spans="1:16" x14ac:dyDescent="0.25">
      <c r="A67" s="15" t="s">
        <v>78</v>
      </c>
      <c r="B67" s="59"/>
      <c r="C67" s="72"/>
      <c r="D67" s="49"/>
      <c r="E67" s="46"/>
      <c r="F67" s="47"/>
      <c r="G67" s="62"/>
      <c r="H67" s="59"/>
      <c r="I67" s="46"/>
      <c r="J67" s="47"/>
      <c r="K67" s="50">
        <v>7</v>
      </c>
      <c r="L67" s="50">
        <v>4</v>
      </c>
      <c r="M67" s="51">
        <v>16</v>
      </c>
      <c r="N67" s="33">
        <f t="shared" si="6"/>
        <v>27</v>
      </c>
      <c r="O67" s="96"/>
      <c r="P67" s="12"/>
    </row>
    <row r="68" spans="1:16" x14ac:dyDescent="0.25">
      <c r="A68" s="15" t="s">
        <v>79</v>
      </c>
      <c r="B68" s="59"/>
      <c r="C68" s="72"/>
      <c r="D68" s="49"/>
      <c r="E68" s="46"/>
      <c r="F68" s="47"/>
      <c r="G68" s="62"/>
      <c r="H68" s="59"/>
      <c r="I68" s="46"/>
      <c r="J68" s="47"/>
      <c r="K68" s="50">
        <v>14</v>
      </c>
      <c r="L68" s="50">
        <v>6</v>
      </c>
      <c r="M68" s="51">
        <v>19</v>
      </c>
      <c r="N68" s="33">
        <f t="shared" si="6"/>
        <v>39</v>
      </c>
      <c r="O68" s="96"/>
      <c r="P68" s="12"/>
    </row>
    <row r="69" spans="1:16" x14ac:dyDescent="0.25">
      <c r="A69" s="15" t="s">
        <v>80</v>
      </c>
      <c r="B69" s="59">
        <v>52</v>
      </c>
      <c r="C69" s="72">
        <v>30</v>
      </c>
      <c r="D69" s="49">
        <v>70</v>
      </c>
      <c r="E69" s="46">
        <v>93</v>
      </c>
      <c r="F69" s="47">
        <v>55</v>
      </c>
      <c r="G69" s="62">
        <v>52</v>
      </c>
      <c r="H69" s="59">
        <v>70</v>
      </c>
      <c r="I69" s="46">
        <v>119</v>
      </c>
      <c r="J69" s="47">
        <v>153</v>
      </c>
      <c r="K69" s="50">
        <v>152</v>
      </c>
      <c r="L69" s="50">
        <v>85</v>
      </c>
      <c r="M69" s="51">
        <v>316</v>
      </c>
      <c r="N69" s="33">
        <f t="shared" si="6"/>
        <v>1247</v>
      </c>
      <c r="O69" s="96">
        <v>94</v>
      </c>
      <c r="P69" s="12">
        <f t="shared" si="7"/>
        <v>1226.5957446808511</v>
      </c>
    </row>
    <row r="70" spans="1:16" x14ac:dyDescent="0.25">
      <c r="A70" s="15" t="s">
        <v>81</v>
      </c>
      <c r="B70" s="59">
        <v>3</v>
      </c>
      <c r="C70" s="72">
        <v>1</v>
      </c>
      <c r="D70" s="49"/>
      <c r="E70" s="46">
        <v>2</v>
      </c>
      <c r="F70" s="47">
        <v>1</v>
      </c>
      <c r="G70" s="62"/>
      <c r="H70" s="59">
        <v>0</v>
      </c>
      <c r="I70" s="46">
        <v>1</v>
      </c>
      <c r="J70" s="47"/>
      <c r="K70" s="50">
        <v>2</v>
      </c>
      <c r="L70" s="50"/>
      <c r="M70" s="51"/>
      <c r="N70" s="33">
        <f t="shared" si="6"/>
        <v>10</v>
      </c>
      <c r="O70" s="96"/>
      <c r="P70" s="12"/>
    </row>
    <row r="71" spans="1:16" x14ac:dyDescent="0.25">
      <c r="A71" s="15" t="s">
        <v>82</v>
      </c>
      <c r="B71" s="59">
        <v>5</v>
      </c>
      <c r="C71" s="72">
        <v>1</v>
      </c>
      <c r="D71" s="49">
        <v>7</v>
      </c>
      <c r="E71" s="46">
        <v>1</v>
      </c>
      <c r="F71" s="47"/>
      <c r="G71" s="62">
        <v>3</v>
      </c>
      <c r="H71" s="59">
        <v>0</v>
      </c>
      <c r="I71" s="46"/>
      <c r="J71" s="47">
        <v>7</v>
      </c>
      <c r="K71" s="50">
        <v>28</v>
      </c>
      <c r="L71" s="50">
        <v>5</v>
      </c>
      <c r="M71" s="51">
        <v>26</v>
      </c>
      <c r="N71" s="33">
        <f t="shared" si="6"/>
        <v>83</v>
      </c>
      <c r="O71" s="96"/>
      <c r="P71" s="12"/>
    </row>
    <row r="72" spans="1:16" x14ac:dyDescent="0.25">
      <c r="A72" s="15" t="s">
        <v>113</v>
      </c>
      <c r="B72" s="59">
        <v>0</v>
      </c>
      <c r="C72" s="72">
        <v>3</v>
      </c>
      <c r="D72" s="49">
        <v>3</v>
      </c>
      <c r="E72" s="46">
        <v>3</v>
      </c>
      <c r="F72" s="47">
        <v>1</v>
      </c>
      <c r="G72" s="62">
        <v>1</v>
      </c>
      <c r="H72" s="59">
        <v>0</v>
      </c>
      <c r="I72" s="46"/>
      <c r="J72" s="47">
        <v>4</v>
      </c>
      <c r="K72" s="50">
        <v>25</v>
      </c>
      <c r="L72" s="50">
        <v>11</v>
      </c>
      <c r="M72" s="51">
        <v>44</v>
      </c>
      <c r="N72" s="33">
        <f t="shared" si="6"/>
        <v>95</v>
      </c>
      <c r="O72" s="96"/>
      <c r="P72" s="12"/>
    </row>
    <row r="73" spans="1:16" x14ac:dyDescent="0.25">
      <c r="A73" s="15" t="s">
        <v>114</v>
      </c>
      <c r="B73" s="59">
        <v>2</v>
      </c>
      <c r="C73" s="72">
        <v>6</v>
      </c>
      <c r="D73" s="49">
        <v>1</v>
      </c>
      <c r="E73" s="46">
        <v>5</v>
      </c>
      <c r="F73" s="47"/>
      <c r="G73" s="62">
        <v>6</v>
      </c>
      <c r="H73" s="59">
        <v>1</v>
      </c>
      <c r="I73" s="46">
        <v>2</v>
      </c>
      <c r="J73" s="47">
        <v>2</v>
      </c>
      <c r="K73" s="50">
        <v>17</v>
      </c>
      <c r="L73" s="50">
        <v>8</v>
      </c>
      <c r="M73" s="51">
        <v>10</v>
      </c>
      <c r="N73" s="33">
        <f t="shared" si="6"/>
        <v>60</v>
      </c>
      <c r="O73" s="96"/>
      <c r="P73" s="12"/>
    </row>
    <row r="74" spans="1:16" x14ac:dyDescent="0.25">
      <c r="A74" s="15" t="s">
        <v>83</v>
      </c>
      <c r="B74" s="59">
        <v>2</v>
      </c>
      <c r="C74" s="72">
        <v>3</v>
      </c>
      <c r="D74" s="49">
        <v>2</v>
      </c>
      <c r="E74" s="46">
        <v>3</v>
      </c>
      <c r="F74" s="47">
        <v>4</v>
      </c>
      <c r="G74" s="62"/>
      <c r="H74" s="59">
        <v>1</v>
      </c>
      <c r="I74" s="46"/>
      <c r="J74" s="47">
        <v>4</v>
      </c>
      <c r="K74" s="50"/>
      <c r="L74" s="50"/>
      <c r="M74" s="51">
        <v>1</v>
      </c>
      <c r="N74" s="33">
        <f t="shared" si="6"/>
        <v>20</v>
      </c>
      <c r="O74" s="96"/>
      <c r="P74" s="12"/>
    </row>
    <row r="75" spans="1:16" x14ac:dyDescent="0.25">
      <c r="A75" s="15" t="s">
        <v>115</v>
      </c>
      <c r="B75" s="59">
        <v>23</v>
      </c>
      <c r="C75" s="72">
        <v>4</v>
      </c>
      <c r="D75" s="49">
        <v>23</v>
      </c>
      <c r="E75" s="46">
        <v>24</v>
      </c>
      <c r="F75" s="47">
        <v>16</v>
      </c>
      <c r="G75" s="62">
        <v>17</v>
      </c>
      <c r="H75" s="59">
        <v>6</v>
      </c>
      <c r="I75" s="46">
        <v>27</v>
      </c>
      <c r="J75" s="47">
        <v>28</v>
      </c>
      <c r="K75" s="50">
        <v>59</v>
      </c>
      <c r="L75" s="50">
        <v>9</v>
      </c>
      <c r="M75" s="51">
        <v>69</v>
      </c>
      <c r="N75" s="33">
        <f t="shared" si="6"/>
        <v>305</v>
      </c>
      <c r="O75" s="96"/>
      <c r="P75" s="12"/>
    </row>
    <row r="76" spans="1:16" x14ac:dyDescent="0.25">
      <c r="A76" s="15" t="s">
        <v>44</v>
      </c>
      <c r="B76" s="59">
        <v>18</v>
      </c>
      <c r="C76" s="72">
        <v>25</v>
      </c>
      <c r="D76" s="49">
        <v>37</v>
      </c>
      <c r="E76" s="46">
        <v>6</v>
      </c>
      <c r="F76" s="47">
        <v>6</v>
      </c>
      <c r="G76" s="62">
        <v>1</v>
      </c>
      <c r="H76" s="59">
        <v>2</v>
      </c>
      <c r="I76" s="46">
        <v>2</v>
      </c>
      <c r="J76" s="47">
        <v>11</v>
      </c>
      <c r="K76" s="50">
        <v>36</v>
      </c>
      <c r="L76" s="50">
        <v>38</v>
      </c>
      <c r="M76" s="51">
        <v>85</v>
      </c>
      <c r="N76" s="33">
        <f t="shared" si="6"/>
        <v>267</v>
      </c>
      <c r="O76" s="96"/>
      <c r="P76" s="12"/>
    </row>
    <row r="77" spans="1:16" x14ac:dyDescent="0.25">
      <c r="A77" s="15" t="s">
        <v>45</v>
      </c>
      <c r="B77" s="59">
        <v>14</v>
      </c>
      <c r="C77" s="72">
        <v>9</v>
      </c>
      <c r="D77" s="49">
        <v>10</v>
      </c>
      <c r="E77" s="46">
        <v>32</v>
      </c>
      <c r="F77" s="47">
        <v>7</v>
      </c>
      <c r="G77" s="62"/>
      <c r="H77" s="59"/>
      <c r="I77" s="46">
        <v>1</v>
      </c>
      <c r="J77" s="47">
        <v>3</v>
      </c>
      <c r="K77" s="50">
        <v>70</v>
      </c>
      <c r="L77" s="50">
        <v>64</v>
      </c>
      <c r="M77" s="51">
        <v>86</v>
      </c>
      <c r="N77" s="33">
        <f t="shared" si="6"/>
        <v>296</v>
      </c>
      <c r="O77" s="96"/>
      <c r="P77" s="12"/>
    </row>
    <row r="78" spans="1:16" x14ac:dyDescent="0.25">
      <c r="A78" s="15" t="s">
        <v>46</v>
      </c>
      <c r="B78" s="59">
        <v>3</v>
      </c>
      <c r="C78" s="72"/>
      <c r="D78" s="49">
        <v>2</v>
      </c>
      <c r="E78" s="46">
        <v>2</v>
      </c>
      <c r="F78" s="47"/>
      <c r="G78" s="62">
        <v>6</v>
      </c>
      <c r="H78" s="59">
        <v>7</v>
      </c>
      <c r="I78" s="46">
        <v>1</v>
      </c>
      <c r="J78" s="47">
        <v>8</v>
      </c>
      <c r="K78" s="50">
        <v>7</v>
      </c>
      <c r="L78" s="50">
        <v>4</v>
      </c>
      <c r="M78" s="51">
        <v>11</v>
      </c>
      <c r="N78" s="33">
        <f t="shared" si="6"/>
        <v>51</v>
      </c>
      <c r="O78" s="96"/>
      <c r="P78" s="12"/>
    </row>
    <row r="79" spans="1:16" x14ac:dyDescent="0.25">
      <c r="A79" s="15" t="s">
        <v>116</v>
      </c>
      <c r="B79" s="59">
        <v>9</v>
      </c>
      <c r="C79" s="72">
        <v>6</v>
      </c>
      <c r="D79" s="49">
        <v>20</v>
      </c>
      <c r="E79" s="46">
        <v>6</v>
      </c>
      <c r="F79" s="47"/>
      <c r="G79" s="62"/>
      <c r="H79" s="59">
        <v>5</v>
      </c>
      <c r="I79" s="46"/>
      <c r="J79" s="47">
        <v>2</v>
      </c>
      <c r="K79" s="50">
        <v>24</v>
      </c>
      <c r="L79" s="50">
        <v>18</v>
      </c>
      <c r="M79" s="51">
        <v>35</v>
      </c>
      <c r="N79" s="33">
        <f t="shared" si="6"/>
        <v>125</v>
      </c>
      <c r="O79" s="96"/>
      <c r="P79" s="12"/>
    </row>
    <row r="80" spans="1:16" x14ac:dyDescent="0.25">
      <c r="A80" s="15" t="s">
        <v>122</v>
      </c>
      <c r="B80" s="59"/>
      <c r="C80" s="72"/>
      <c r="D80" s="49"/>
      <c r="E80" s="46"/>
      <c r="F80" s="47"/>
      <c r="G80" s="62"/>
      <c r="H80" s="59"/>
      <c r="I80" s="46"/>
      <c r="J80" s="47"/>
      <c r="K80" s="50">
        <v>4</v>
      </c>
      <c r="L80" s="50"/>
      <c r="M80" s="51">
        <v>7</v>
      </c>
      <c r="N80" s="33">
        <f t="shared" si="6"/>
        <v>11</v>
      </c>
      <c r="O80" s="96"/>
      <c r="P80" s="12"/>
    </row>
    <row r="81" spans="1:16" x14ac:dyDescent="0.25">
      <c r="A81" s="15" t="s">
        <v>47</v>
      </c>
      <c r="B81" s="59">
        <v>0</v>
      </c>
      <c r="C81" s="72">
        <v>2</v>
      </c>
      <c r="D81" s="49">
        <v>2</v>
      </c>
      <c r="E81" s="46"/>
      <c r="F81" s="47">
        <v>1</v>
      </c>
      <c r="G81" s="62"/>
      <c r="H81" s="59"/>
      <c r="I81" s="46">
        <v>2</v>
      </c>
      <c r="J81" s="47">
        <v>7</v>
      </c>
      <c r="K81" s="50">
        <v>85</v>
      </c>
      <c r="L81" s="50">
        <v>14</v>
      </c>
      <c r="M81" s="51">
        <v>22</v>
      </c>
      <c r="N81" s="33">
        <f t="shared" si="6"/>
        <v>135</v>
      </c>
      <c r="O81" s="96"/>
      <c r="P81" s="12"/>
    </row>
    <row r="82" spans="1:16" x14ac:dyDescent="0.25">
      <c r="A82" s="15" t="s">
        <v>48</v>
      </c>
      <c r="B82" s="59">
        <v>9</v>
      </c>
      <c r="C82" s="72">
        <v>17</v>
      </c>
      <c r="D82" s="49">
        <v>30</v>
      </c>
      <c r="E82" s="46">
        <v>1</v>
      </c>
      <c r="F82" s="47">
        <v>1</v>
      </c>
      <c r="G82" s="62"/>
      <c r="H82" s="59"/>
      <c r="I82" s="46">
        <v>1</v>
      </c>
      <c r="J82" s="47">
        <v>3</v>
      </c>
      <c r="K82" s="50">
        <v>11</v>
      </c>
      <c r="L82" s="50">
        <v>7</v>
      </c>
      <c r="M82" s="51">
        <v>55</v>
      </c>
      <c r="N82" s="33">
        <f t="shared" si="6"/>
        <v>135</v>
      </c>
      <c r="O82" s="96"/>
      <c r="P82" s="12"/>
    </row>
    <row r="83" spans="1:16" x14ac:dyDescent="0.25">
      <c r="A83" s="15" t="s">
        <v>49</v>
      </c>
      <c r="B83" s="59"/>
      <c r="C83" s="72"/>
      <c r="D83" s="49"/>
      <c r="E83" s="46"/>
      <c r="F83" s="47"/>
      <c r="G83" s="62"/>
      <c r="H83" s="59"/>
      <c r="I83" s="46"/>
      <c r="J83" s="47"/>
      <c r="K83" s="50">
        <v>21</v>
      </c>
      <c r="L83" s="50">
        <v>14</v>
      </c>
      <c r="M83" s="51">
        <v>93</v>
      </c>
      <c r="N83" s="33">
        <f t="shared" si="6"/>
        <v>128</v>
      </c>
      <c r="O83" s="96"/>
      <c r="P83" s="12"/>
    </row>
    <row r="84" spans="1:16" x14ac:dyDescent="0.25">
      <c r="A84" s="15" t="s">
        <v>50</v>
      </c>
      <c r="B84" s="59">
        <v>2</v>
      </c>
      <c r="C84" s="72"/>
      <c r="D84" s="49">
        <v>3</v>
      </c>
      <c r="E84" s="46"/>
      <c r="F84" s="47"/>
      <c r="G84" s="62">
        <v>2</v>
      </c>
      <c r="H84" s="59"/>
      <c r="I84" s="46"/>
      <c r="J84" s="47">
        <v>6</v>
      </c>
      <c r="K84" s="50">
        <v>3</v>
      </c>
      <c r="L84" s="50">
        <v>2</v>
      </c>
      <c r="M84" s="51">
        <v>28</v>
      </c>
      <c r="N84" s="33">
        <f t="shared" si="6"/>
        <v>46</v>
      </c>
      <c r="O84" s="96"/>
      <c r="P84" s="12"/>
    </row>
    <row r="85" spans="1:16" x14ac:dyDescent="0.25">
      <c r="A85" s="15" t="s">
        <v>51</v>
      </c>
      <c r="B85" s="59">
        <v>15</v>
      </c>
      <c r="C85" s="72">
        <v>5</v>
      </c>
      <c r="D85" s="49">
        <v>8</v>
      </c>
      <c r="E85" s="46">
        <v>1</v>
      </c>
      <c r="F85" s="47">
        <v>2</v>
      </c>
      <c r="G85" s="62"/>
      <c r="H85" s="59"/>
      <c r="I85" s="46"/>
      <c r="J85" s="47">
        <v>3</v>
      </c>
      <c r="K85" s="50">
        <v>18</v>
      </c>
      <c r="L85" s="50">
        <v>15</v>
      </c>
      <c r="M85" s="51">
        <v>54</v>
      </c>
      <c r="N85" s="33">
        <f t="shared" si="6"/>
        <v>121</v>
      </c>
      <c r="O85" s="96"/>
      <c r="P85" s="12"/>
    </row>
    <row r="86" spans="1:16" x14ac:dyDescent="0.25">
      <c r="A86" s="15" t="s">
        <v>40</v>
      </c>
      <c r="B86" s="59">
        <v>68</v>
      </c>
      <c r="C86" s="72">
        <v>61</v>
      </c>
      <c r="D86" s="49">
        <v>73</v>
      </c>
      <c r="E86" s="46">
        <v>19</v>
      </c>
      <c r="F86" s="47">
        <v>6</v>
      </c>
      <c r="G86" s="62">
        <v>2</v>
      </c>
      <c r="H86" s="59">
        <v>3</v>
      </c>
      <c r="I86" s="46">
        <v>4</v>
      </c>
      <c r="J86" s="47">
        <v>21</v>
      </c>
      <c r="K86" s="50">
        <v>119</v>
      </c>
      <c r="L86" s="50">
        <v>96</v>
      </c>
      <c r="M86" s="51">
        <v>262</v>
      </c>
      <c r="N86" s="33">
        <f t="shared" si="6"/>
        <v>734</v>
      </c>
      <c r="O86" s="96">
        <v>46</v>
      </c>
      <c r="P86" s="12">
        <f t="shared" si="7"/>
        <v>1495.6521739130435</v>
      </c>
    </row>
    <row r="87" spans="1:16" x14ac:dyDescent="0.25">
      <c r="A87" s="43" t="s">
        <v>52</v>
      </c>
      <c r="B87" s="64">
        <v>1</v>
      </c>
      <c r="C87" s="73">
        <v>4</v>
      </c>
      <c r="D87" s="65">
        <v>6</v>
      </c>
      <c r="E87" s="50">
        <v>3</v>
      </c>
      <c r="F87" s="50"/>
      <c r="G87" s="75"/>
      <c r="H87" s="59">
        <v>1</v>
      </c>
      <c r="I87" s="76">
        <v>6</v>
      </c>
      <c r="J87" s="50">
        <v>7</v>
      </c>
      <c r="K87" s="69">
        <v>5</v>
      </c>
      <c r="L87" s="69">
        <v>5</v>
      </c>
      <c r="M87" s="70">
        <v>17</v>
      </c>
      <c r="N87" s="33">
        <f t="shared" si="6"/>
        <v>55</v>
      </c>
      <c r="O87" s="96">
        <v>2</v>
      </c>
      <c r="P87" s="12">
        <f t="shared" si="7"/>
        <v>2650</v>
      </c>
    </row>
    <row r="88" spans="1:16" x14ac:dyDescent="0.25">
      <c r="A88" s="43" t="s">
        <v>53</v>
      </c>
      <c r="B88" s="64">
        <v>1</v>
      </c>
      <c r="C88" s="73">
        <v>2</v>
      </c>
      <c r="D88" s="65">
        <v>1</v>
      </c>
      <c r="E88" s="50">
        <v>3</v>
      </c>
      <c r="F88" s="50"/>
      <c r="G88" s="75"/>
      <c r="H88" s="59"/>
      <c r="I88" s="76"/>
      <c r="J88" s="50"/>
      <c r="K88" s="69">
        <v>1</v>
      </c>
      <c r="L88" s="69">
        <v>2</v>
      </c>
      <c r="M88" s="70">
        <v>15</v>
      </c>
      <c r="N88" s="33">
        <f t="shared" si="6"/>
        <v>25</v>
      </c>
      <c r="O88" s="97"/>
      <c r="P88" s="12"/>
    </row>
    <row r="89" spans="1:16" x14ac:dyDescent="0.25">
      <c r="A89" s="43" t="s">
        <v>88</v>
      </c>
      <c r="B89" s="64">
        <v>3</v>
      </c>
      <c r="C89" s="73">
        <v>2</v>
      </c>
      <c r="D89" s="65">
        <v>3</v>
      </c>
      <c r="E89" s="50">
        <v>5</v>
      </c>
      <c r="F89" s="50"/>
      <c r="G89" s="75"/>
      <c r="H89" s="59"/>
      <c r="I89" s="76">
        <v>2</v>
      </c>
      <c r="J89" s="50">
        <v>1</v>
      </c>
      <c r="K89" s="69">
        <v>7</v>
      </c>
      <c r="L89" s="69"/>
      <c r="M89" s="70">
        <v>20</v>
      </c>
      <c r="N89" s="33">
        <f t="shared" si="6"/>
        <v>43</v>
      </c>
      <c r="O89" s="97"/>
      <c r="P89" s="12"/>
    </row>
    <row r="90" spans="1:16" x14ac:dyDescent="0.25">
      <c r="A90" s="43" t="s">
        <v>54</v>
      </c>
      <c r="B90" s="64">
        <v>6</v>
      </c>
      <c r="C90" s="73">
        <v>15</v>
      </c>
      <c r="D90" s="65">
        <v>53</v>
      </c>
      <c r="E90" s="50">
        <v>14</v>
      </c>
      <c r="F90" s="50">
        <v>6</v>
      </c>
      <c r="G90" s="75">
        <v>3</v>
      </c>
      <c r="H90" s="59">
        <v>4</v>
      </c>
      <c r="I90" s="76">
        <v>5</v>
      </c>
      <c r="J90" s="50">
        <v>50</v>
      </c>
      <c r="K90" s="69">
        <v>40</v>
      </c>
      <c r="L90" s="69">
        <v>16</v>
      </c>
      <c r="M90" s="70">
        <v>57</v>
      </c>
      <c r="N90" s="33">
        <f t="shared" si="6"/>
        <v>269</v>
      </c>
      <c r="O90" s="97"/>
      <c r="P90" s="12"/>
    </row>
    <row r="91" spans="1:16" x14ac:dyDescent="0.25">
      <c r="A91" s="43" t="s">
        <v>55</v>
      </c>
      <c r="B91" s="64">
        <v>19</v>
      </c>
      <c r="C91" s="73">
        <v>10</v>
      </c>
      <c r="D91" s="65">
        <v>8</v>
      </c>
      <c r="E91" s="50">
        <v>18</v>
      </c>
      <c r="F91" s="50">
        <v>4</v>
      </c>
      <c r="G91" s="75">
        <v>4</v>
      </c>
      <c r="H91" s="59">
        <v>7</v>
      </c>
      <c r="I91" s="76">
        <v>6</v>
      </c>
      <c r="J91" s="50">
        <v>10</v>
      </c>
      <c r="K91" s="69">
        <v>10</v>
      </c>
      <c r="L91" s="69">
        <v>1</v>
      </c>
      <c r="M91" s="70">
        <v>8</v>
      </c>
      <c r="N91" s="33">
        <f t="shared" si="6"/>
        <v>105</v>
      </c>
      <c r="O91" s="97"/>
      <c r="P91" s="12"/>
    </row>
    <row r="92" spans="1:16" ht="15.75" thickBot="1" x14ac:dyDescent="0.3">
      <c r="A92" s="43" t="s">
        <v>41</v>
      </c>
      <c r="B92" s="64">
        <v>345</v>
      </c>
      <c r="C92" s="73">
        <v>336</v>
      </c>
      <c r="D92" s="65">
        <v>554</v>
      </c>
      <c r="E92" s="66">
        <v>219</v>
      </c>
      <c r="F92" s="67">
        <v>114</v>
      </c>
      <c r="G92" s="68">
        <v>72</v>
      </c>
      <c r="H92" s="77">
        <v>34</v>
      </c>
      <c r="I92" s="66">
        <v>81</v>
      </c>
      <c r="J92" s="67">
        <v>287</v>
      </c>
      <c r="K92" s="69">
        <v>632</v>
      </c>
      <c r="L92" s="69">
        <v>820</v>
      </c>
      <c r="M92" s="70">
        <v>2325</v>
      </c>
      <c r="N92" s="33">
        <f t="shared" si="6"/>
        <v>5819</v>
      </c>
      <c r="O92" s="97">
        <v>807</v>
      </c>
      <c r="P92" s="12">
        <f t="shared" si="7"/>
        <v>621.06567534076828</v>
      </c>
    </row>
    <row r="93" spans="1:16" ht="15.75" thickBot="1" x14ac:dyDescent="0.3">
      <c r="A93" s="13" t="s">
        <v>42</v>
      </c>
      <c r="B93" s="35">
        <f t="shared" ref="B93:N93" si="8">SUM(B24:B92)</f>
        <v>2976</v>
      </c>
      <c r="C93" s="35">
        <f t="shared" si="8"/>
        <v>2965</v>
      </c>
      <c r="D93" s="35">
        <f t="shared" si="8"/>
        <v>3898</v>
      </c>
      <c r="E93" s="35">
        <f t="shared" si="8"/>
        <v>2560</v>
      </c>
      <c r="F93" s="35">
        <f t="shared" si="8"/>
        <v>791</v>
      </c>
      <c r="G93" s="35">
        <f t="shared" si="8"/>
        <v>468</v>
      </c>
      <c r="H93" s="35">
        <f t="shared" si="8"/>
        <v>489</v>
      </c>
      <c r="I93" s="35">
        <f t="shared" si="8"/>
        <v>809</v>
      </c>
      <c r="J93" s="35">
        <f t="shared" si="8"/>
        <v>2233</v>
      </c>
      <c r="K93" s="35">
        <f t="shared" si="8"/>
        <v>7463</v>
      </c>
      <c r="L93" s="35">
        <f t="shared" si="8"/>
        <v>5359</v>
      </c>
      <c r="M93" s="35">
        <f t="shared" si="8"/>
        <v>17870</v>
      </c>
      <c r="N93" s="14">
        <f t="shared" si="8"/>
        <v>47653</v>
      </c>
      <c r="O93" s="14">
        <v>4022</v>
      </c>
      <c r="P93" s="98">
        <f>SUM(N93-O93)/O93*100</f>
        <v>1084.808552958727</v>
      </c>
    </row>
  </sheetData>
  <mergeCells count="12">
    <mergeCell ref="A5:N5"/>
    <mergeCell ref="O5:Q5"/>
    <mergeCell ref="A1:Q1"/>
    <mergeCell ref="A2:Q2"/>
    <mergeCell ref="A3:A4"/>
    <mergeCell ref="B3:M3"/>
    <mergeCell ref="P3:P4"/>
    <mergeCell ref="A17:P17"/>
    <mergeCell ref="A18:P18"/>
    <mergeCell ref="A20:A21"/>
    <mergeCell ref="P20:P21"/>
    <mergeCell ref="A19:P19"/>
  </mergeCells>
  <pageMargins left="0.7" right="0.7" top="0.75" bottom="0.75" header="0.3" footer="0.3"/>
  <pageSetup paperSize="135" scale="4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45" zoomScale="80" zoomScaleNormal="80" workbookViewId="0">
      <selection activeCell="R92" sqref="R92"/>
    </sheetView>
  </sheetViews>
  <sheetFormatPr baseColWidth="10" defaultColWidth="14.42578125" defaultRowHeight="15" x14ac:dyDescent="0.25"/>
  <cols>
    <col min="1" max="1" width="20" style="127" customWidth="1"/>
    <col min="2" max="26" width="10.7109375" style="127" customWidth="1"/>
    <col min="27" max="16384" width="14.42578125" style="127"/>
  </cols>
  <sheetData>
    <row r="1" spans="1:17" ht="20.25" x14ac:dyDescent="0.3">
      <c r="A1" s="293" t="s">
        <v>106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</row>
    <row r="2" spans="1:17" ht="21" thickBot="1" x14ac:dyDescent="0.35">
      <c r="A2" s="295">
        <v>2023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</row>
    <row r="3" spans="1:17" ht="16.5" thickBot="1" x14ac:dyDescent="0.3">
      <c r="A3" s="296" t="s">
        <v>0</v>
      </c>
      <c r="B3" s="289" t="s">
        <v>1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2"/>
      <c r="N3" s="128" t="s">
        <v>2</v>
      </c>
      <c r="O3" s="128" t="s">
        <v>2</v>
      </c>
      <c r="P3" s="298" t="s">
        <v>101</v>
      </c>
      <c r="Q3" s="129" t="s">
        <v>100</v>
      </c>
    </row>
    <row r="4" spans="1:17" ht="15.75" customHeight="1" thickBot="1" x14ac:dyDescent="0.3">
      <c r="A4" s="297"/>
      <c r="B4" s="130" t="s">
        <v>3</v>
      </c>
      <c r="C4" s="131" t="s">
        <v>4</v>
      </c>
      <c r="D4" s="130" t="s">
        <v>5</v>
      </c>
      <c r="E4" s="131" t="s">
        <v>6</v>
      </c>
      <c r="F4" s="130" t="s">
        <v>7</v>
      </c>
      <c r="G4" s="131" t="s">
        <v>8</v>
      </c>
      <c r="H4" s="130" t="s">
        <v>9</v>
      </c>
      <c r="I4" s="131" t="s">
        <v>10</v>
      </c>
      <c r="J4" s="130" t="s">
        <v>11</v>
      </c>
      <c r="K4" s="131" t="s">
        <v>12</v>
      </c>
      <c r="L4" s="130" t="s">
        <v>13</v>
      </c>
      <c r="M4" s="130" t="s">
        <v>14</v>
      </c>
      <c r="N4" s="132">
        <v>2023</v>
      </c>
      <c r="O4" s="133">
        <v>2022</v>
      </c>
      <c r="P4" s="287"/>
      <c r="Q4" s="134" t="s">
        <v>123</v>
      </c>
    </row>
    <row r="5" spans="1:17" ht="16.5" thickBot="1" x14ac:dyDescent="0.3">
      <c r="A5" s="289" t="s">
        <v>15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1"/>
      <c r="P5" s="290"/>
      <c r="Q5" s="292"/>
    </row>
    <row r="6" spans="1:17" ht="15.75" x14ac:dyDescent="0.25">
      <c r="A6" s="135" t="s">
        <v>16</v>
      </c>
      <c r="B6" s="136">
        <v>17078</v>
      </c>
      <c r="C6" s="136">
        <v>19141</v>
      </c>
      <c r="D6" s="136">
        <v>8320</v>
      </c>
      <c r="E6" s="137">
        <v>5010</v>
      </c>
      <c r="F6" s="138">
        <v>1788</v>
      </c>
      <c r="G6" s="137">
        <v>1624</v>
      </c>
      <c r="H6" s="138">
        <v>2901</v>
      </c>
      <c r="I6" s="137">
        <v>1912</v>
      </c>
      <c r="J6" s="138">
        <v>4958</v>
      </c>
      <c r="K6" s="137">
        <v>6857</v>
      </c>
      <c r="L6" s="139">
        <v>6280</v>
      </c>
      <c r="M6" s="137">
        <v>8138</v>
      </c>
      <c r="N6" s="140">
        <f t="shared" ref="N6:N15" si="0">SUM(B6:M6)</f>
        <v>84007</v>
      </c>
      <c r="O6" s="141">
        <v>92577</v>
      </c>
      <c r="P6" s="142">
        <f t="shared" ref="P6:P12" si="1">SUM(N6-O6)/O6*100</f>
        <v>-9.257158905559697</v>
      </c>
      <c r="Q6" s="140">
        <f t="shared" ref="Q6:Q12" si="2">N6-O6</f>
        <v>-8570</v>
      </c>
    </row>
    <row r="7" spans="1:17" ht="16.5" thickBot="1" x14ac:dyDescent="0.3">
      <c r="A7" s="143" t="s">
        <v>17</v>
      </c>
      <c r="B7" s="144">
        <v>23853</v>
      </c>
      <c r="C7" s="144">
        <v>21379</v>
      </c>
      <c r="D7" s="144">
        <v>18973</v>
      </c>
      <c r="E7" s="145">
        <v>8663</v>
      </c>
      <c r="F7" s="146">
        <v>1797</v>
      </c>
      <c r="G7" s="145">
        <v>1048</v>
      </c>
      <c r="H7" s="146">
        <v>1058</v>
      </c>
      <c r="I7" s="145">
        <v>1574</v>
      </c>
      <c r="J7" s="146">
        <v>3910</v>
      </c>
      <c r="K7" s="145">
        <v>11238</v>
      </c>
      <c r="L7" s="146">
        <v>21680</v>
      </c>
      <c r="M7" s="145">
        <v>21732</v>
      </c>
      <c r="N7" s="147">
        <f t="shared" si="0"/>
        <v>136905</v>
      </c>
      <c r="O7" s="148">
        <v>47881</v>
      </c>
      <c r="P7" s="149">
        <f t="shared" si="1"/>
        <v>185.92761220525887</v>
      </c>
      <c r="Q7" s="147">
        <f t="shared" si="2"/>
        <v>89024</v>
      </c>
    </row>
    <row r="8" spans="1:17" ht="15.75" x14ac:dyDescent="0.25">
      <c r="A8" s="150" t="s">
        <v>18</v>
      </c>
      <c r="B8" s="151">
        <v>30046</v>
      </c>
      <c r="C8" s="152">
        <v>28264</v>
      </c>
      <c r="D8" s="151">
        <v>19672</v>
      </c>
      <c r="E8" s="138">
        <v>10849</v>
      </c>
      <c r="F8" s="153">
        <v>2973</v>
      </c>
      <c r="G8" s="154">
        <v>2232</v>
      </c>
      <c r="H8" s="153">
        <v>2994</v>
      </c>
      <c r="I8" s="154">
        <v>2903</v>
      </c>
      <c r="J8" s="153">
        <v>6975</v>
      </c>
      <c r="K8" s="154">
        <v>13567</v>
      </c>
      <c r="L8" s="153">
        <v>19717</v>
      </c>
      <c r="M8" s="154">
        <v>22311</v>
      </c>
      <c r="N8" s="155">
        <f t="shared" si="0"/>
        <v>162503</v>
      </c>
      <c r="O8" s="156">
        <v>109427</v>
      </c>
      <c r="P8" s="157">
        <f t="shared" si="1"/>
        <v>48.503568589105065</v>
      </c>
      <c r="Q8" s="155">
        <f t="shared" si="2"/>
        <v>53076</v>
      </c>
    </row>
    <row r="9" spans="1:17" ht="15.75" x14ac:dyDescent="0.25">
      <c r="A9" s="158" t="s">
        <v>19</v>
      </c>
      <c r="B9" s="159">
        <v>7807</v>
      </c>
      <c r="C9" s="160">
        <v>9236</v>
      </c>
      <c r="D9" s="159">
        <v>6816</v>
      </c>
      <c r="E9" s="161">
        <v>2184</v>
      </c>
      <c r="F9" s="161">
        <v>454</v>
      </c>
      <c r="G9" s="162">
        <v>250</v>
      </c>
      <c r="H9" s="161">
        <v>331</v>
      </c>
      <c r="I9" s="162">
        <v>369</v>
      </c>
      <c r="J9" s="161">
        <v>1215</v>
      </c>
      <c r="K9" s="162">
        <v>3643</v>
      </c>
      <c r="L9" s="161">
        <v>7280</v>
      </c>
      <c r="M9" s="162">
        <v>5507</v>
      </c>
      <c r="N9" s="163">
        <f t="shared" si="0"/>
        <v>45092</v>
      </c>
      <c r="O9" s="164">
        <v>19034</v>
      </c>
      <c r="P9" s="157">
        <f t="shared" si="1"/>
        <v>136.90238520542189</v>
      </c>
      <c r="Q9" s="163">
        <f t="shared" si="2"/>
        <v>26058</v>
      </c>
    </row>
    <row r="10" spans="1:17" ht="16.5" thickBot="1" x14ac:dyDescent="0.3">
      <c r="A10" s="165" t="s">
        <v>124</v>
      </c>
      <c r="B10" s="166">
        <v>3078</v>
      </c>
      <c r="C10" s="167">
        <v>3020</v>
      </c>
      <c r="D10" s="168">
        <v>805</v>
      </c>
      <c r="E10" s="146">
        <v>640</v>
      </c>
      <c r="F10" s="169">
        <v>158</v>
      </c>
      <c r="G10" s="170">
        <v>190</v>
      </c>
      <c r="H10" s="169">
        <v>634</v>
      </c>
      <c r="I10" s="170">
        <v>214</v>
      </c>
      <c r="J10" s="169">
        <v>678</v>
      </c>
      <c r="K10" s="170">
        <v>885</v>
      </c>
      <c r="L10" s="169">
        <v>963</v>
      </c>
      <c r="M10" s="170">
        <v>2052</v>
      </c>
      <c r="N10" s="171">
        <f t="shared" si="0"/>
        <v>13317</v>
      </c>
      <c r="O10" s="172">
        <v>11997</v>
      </c>
      <c r="P10" s="149">
        <f t="shared" si="1"/>
        <v>11.002750687671918</v>
      </c>
      <c r="Q10" s="171">
        <f t="shared" si="2"/>
        <v>1320</v>
      </c>
    </row>
    <row r="11" spans="1:17" ht="15.75" x14ac:dyDescent="0.25">
      <c r="A11" s="135" t="s">
        <v>21</v>
      </c>
      <c r="B11" s="152">
        <v>14360</v>
      </c>
      <c r="C11" s="173">
        <v>14037</v>
      </c>
      <c r="D11" s="173">
        <v>9056</v>
      </c>
      <c r="E11" s="137">
        <v>4453</v>
      </c>
      <c r="F11" s="138">
        <v>1126</v>
      </c>
      <c r="G11" s="137">
        <v>991</v>
      </c>
      <c r="H11" s="138">
        <v>1440</v>
      </c>
      <c r="I11" s="137">
        <v>1245</v>
      </c>
      <c r="J11" s="138">
        <v>3099</v>
      </c>
      <c r="K11" s="137">
        <v>6537</v>
      </c>
      <c r="L11" s="138">
        <v>9952</v>
      </c>
      <c r="M11" s="137">
        <v>10458</v>
      </c>
      <c r="N11" s="140">
        <f t="shared" si="0"/>
        <v>76754</v>
      </c>
      <c r="O11" s="141">
        <v>58421</v>
      </c>
      <c r="P11" s="174">
        <f t="shared" si="1"/>
        <v>31.38083908183701</v>
      </c>
      <c r="Q11" s="140">
        <f t="shared" si="2"/>
        <v>18333</v>
      </c>
    </row>
    <row r="12" spans="1:17" ht="15.75" x14ac:dyDescent="0.25">
      <c r="A12" s="175" t="s">
        <v>22</v>
      </c>
      <c r="B12" s="160">
        <v>14628</v>
      </c>
      <c r="C12" s="160">
        <v>15050</v>
      </c>
      <c r="D12" s="160">
        <v>9724</v>
      </c>
      <c r="E12" s="176">
        <v>4567</v>
      </c>
      <c r="F12" s="177">
        <v>1167</v>
      </c>
      <c r="G12" s="176">
        <v>968</v>
      </c>
      <c r="H12" s="177">
        <v>1542</v>
      </c>
      <c r="I12" s="176">
        <v>1302</v>
      </c>
      <c r="J12" s="177">
        <v>3319</v>
      </c>
      <c r="K12" s="176">
        <v>6831</v>
      </c>
      <c r="L12" s="177">
        <v>10637</v>
      </c>
      <c r="M12" s="178">
        <v>10573</v>
      </c>
      <c r="N12" s="163">
        <f t="shared" si="0"/>
        <v>80308</v>
      </c>
      <c r="O12" s="164">
        <v>63047</v>
      </c>
      <c r="P12" s="157">
        <f t="shared" si="1"/>
        <v>27.377987850333881</v>
      </c>
      <c r="Q12" s="163">
        <f t="shared" si="2"/>
        <v>17261</v>
      </c>
    </row>
    <row r="13" spans="1:17" ht="15.75" x14ac:dyDescent="0.25">
      <c r="A13" s="175" t="s">
        <v>108</v>
      </c>
      <c r="B13" s="179">
        <v>9923</v>
      </c>
      <c r="C13" s="179">
        <v>8970</v>
      </c>
      <c r="D13" s="160">
        <v>6376</v>
      </c>
      <c r="E13" s="176">
        <v>3786</v>
      </c>
      <c r="F13" s="177">
        <v>1180</v>
      </c>
      <c r="G13" s="176">
        <v>689</v>
      </c>
      <c r="H13" s="177">
        <v>894</v>
      </c>
      <c r="I13" s="176">
        <v>876</v>
      </c>
      <c r="J13" s="177">
        <v>2201</v>
      </c>
      <c r="K13" s="176">
        <v>4060</v>
      </c>
      <c r="L13" s="177">
        <v>5713</v>
      </c>
      <c r="M13" s="176">
        <v>7099</v>
      </c>
      <c r="N13" s="163">
        <f t="shared" si="0"/>
        <v>51767</v>
      </c>
      <c r="O13" s="164">
        <v>10390</v>
      </c>
      <c r="P13" s="157"/>
      <c r="Q13" s="163"/>
    </row>
    <row r="14" spans="1:17" ht="15.75" thickBot="1" x14ac:dyDescent="0.3">
      <c r="A14" s="180" t="s">
        <v>109</v>
      </c>
      <c r="B14" s="181">
        <v>2020</v>
      </c>
      <c r="C14" s="181">
        <v>2463</v>
      </c>
      <c r="D14" s="182">
        <v>2137</v>
      </c>
      <c r="E14" s="183">
        <v>867</v>
      </c>
      <c r="F14" s="184">
        <v>112</v>
      </c>
      <c r="G14" s="183">
        <v>24</v>
      </c>
      <c r="H14" s="184">
        <v>83</v>
      </c>
      <c r="I14" s="183">
        <v>63</v>
      </c>
      <c r="J14" s="184">
        <v>249</v>
      </c>
      <c r="K14" s="183">
        <v>667</v>
      </c>
      <c r="L14" s="184">
        <v>1658</v>
      </c>
      <c r="M14" s="183">
        <v>1740</v>
      </c>
      <c r="N14" s="185">
        <f t="shared" si="0"/>
        <v>12083</v>
      </c>
      <c r="O14" s="186">
        <v>7600</v>
      </c>
      <c r="P14" s="187"/>
      <c r="Q14" s="188"/>
    </row>
    <row r="15" spans="1:17" ht="16.5" thickBot="1" x14ac:dyDescent="0.3">
      <c r="A15" s="189" t="s">
        <v>2</v>
      </c>
      <c r="B15" s="190">
        <f t="shared" ref="B15:M15" si="3">SUM(B6:B7)</f>
        <v>40931</v>
      </c>
      <c r="C15" s="190">
        <f t="shared" si="3"/>
        <v>40520</v>
      </c>
      <c r="D15" s="190">
        <f t="shared" si="3"/>
        <v>27293</v>
      </c>
      <c r="E15" s="190">
        <f t="shared" si="3"/>
        <v>13673</v>
      </c>
      <c r="F15" s="190">
        <f t="shared" si="3"/>
        <v>3585</v>
      </c>
      <c r="G15" s="190">
        <f t="shared" si="3"/>
        <v>2672</v>
      </c>
      <c r="H15" s="190">
        <f t="shared" si="3"/>
        <v>3959</v>
      </c>
      <c r="I15" s="190">
        <f t="shared" si="3"/>
        <v>3486</v>
      </c>
      <c r="J15" s="191">
        <f t="shared" si="3"/>
        <v>8868</v>
      </c>
      <c r="K15" s="190">
        <f t="shared" si="3"/>
        <v>18095</v>
      </c>
      <c r="L15" s="190">
        <f t="shared" si="3"/>
        <v>27960</v>
      </c>
      <c r="M15" s="190">
        <f t="shared" si="3"/>
        <v>29870</v>
      </c>
      <c r="N15" s="192">
        <f t="shared" si="0"/>
        <v>220912</v>
      </c>
      <c r="O15" s="193">
        <v>140458</v>
      </c>
      <c r="P15" s="194">
        <f>SUM(N15-O15)/O15*100</f>
        <v>57.279756226060464</v>
      </c>
      <c r="Q15" s="195">
        <f>N15-O15</f>
        <v>80454</v>
      </c>
    </row>
    <row r="17" spans="1:16" ht="15.75" x14ac:dyDescent="0.25">
      <c r="A17" s="282" t="s">
        <v>23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</row>
    <row r="18" spans="1:16" ht="15.75" x14ac:dyDescent="0.25">
      <c r="A18" s="282" t="s">
        <v>24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</row>
    <row r="19" spans="1:16" ht="16.5" thickBot="1" x14ac:dyDescent="0.3">
      <c r="A19" s="284" t="s">
        <v>125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</row>
    <row r="20" spans="1:16" x14ac:dyDescent="0.25">
      <c r="A20" s="286" t="s">
        <v>25</v>
      </c>
      <c r="B20" s="196" t="s">
        <v>3</v>
      </c>
      <c r="C20" s="196" t="s">
        <v>4</v>
      </c>
      <c r="D20" s="196" t="s">
        <v>5</v>
      </c>
      <c r="E20" s="196" t="s">
        <v>6</v>
      </c>
      <c r="F20" s="196" t="s">
        <v>7</v>
      </c>
      <c r="G20" s="196" t="s">
        <v>8</v>
      </c>
      <c r="H20" s="196" t="s">
        <v>9</v>
      </c>
      <c r="I20" s="196" t="s">
        <v>10</v>
      </c>
      <c r="J20" s="196" t="s">
        <v>11</v>
      </c>
      <c r="K20" s="196" t="s">
        <v>12</v>
      </c>
      <c r="L20" s="196" t="s">
        <v>13</v>
      </c>
      <c r="M20" s="196" t="s">
        <v>14</v>
      </c>
      <c r="N20" s="196" t="s">
        <v>2</v>
      </c>
      <c r="O20" s="196" t="s">
        <v>2</v>
      </c>
      <c r="P20" s="288" t="s">
        <v>101</v>
      </c>
    </row>
    <row r="21" spans="1:16" ht="15.75" thickBot="1" x14ac:dyDescent="0.3">
      <c r="A21" s="28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>
        <v>2023</v>
      </c>
      <c r="O21" s="197">
        <v>2022</v>
      </c>
      <c r="P21" s="287"/>
    </row>
    <row r="22" spans="1:16" ht="15.75" thickBot="1" x14ac:dyDescent="0.3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200"/>
      <c r="O22" s="201"/>
      <c r="P22" s="202"/>
    </row>
    <row r="23" spans="1:16" x14ac:dyDescent="0.25">
      <c r="A23" s="203" t="s">
        <v>117</v>
      </c>
      <c r="B23" s="204">
        <v>2</v>
      </c>
      <c r="C23" s="205">
        <v>7</v>
      </c>
      <c r="D23" s="206">
        <v>4</v>
      </c>
      <c r="E23" s="205">
        <v>4</v>
      </c>
      <c r="F23" s="207"/>
      <c r="G23" s="208"/>
      <c r="H23" s="209"/>
      <c r="I23" s="205"/>
      <c r="J23" s="207">
        <v>1</v>
      </c>
      <c r="K23" s="207">
        <v>2</v>
      </c>
      <c r="L23" s="207">
        <v>2</v>
      </c>
      <c r="M23" s="210">
        <v>2</v>
      </c>
      <c r="N23" s="211">
        <f t="shared" ref="N23:N92" si="4">SUM(B23:M23)</f>
        <v>24</v>
      </c>
      <c r="O23" s="212">
        <v>12</v>
      </c>
      <c r="P23" s="212">
        <f>SUM(N23-O23)/O23*100</f>
        <v>100</v>
      </c>
    </row>
    <row r="24" spans="1:16" x14ac:dyDescent="0.25">
      <c r="A24" s="203" t="s">
        <v>26</v>
      </c>
      <c r="B24" s="204">
        <v>1450</v>
      </c>
      <c r="C24" s="205">
        <v>1584</v>
      </c>
      <c r="D24" s="206">
        <v>1134</v>
      </c>
      <c r="E24" s="205">
        <v>414</v>
      </c>
      <c r="F24" s="207">
        <v>29</v>
      </c>
      <c r="G24" s="208">
        <v>19</v>
      </c>
      <c r="H24" s="209">
        <v>26</v>
      </c>
      <c r="I24" s="205">
        <v>24</v>
      </c>
      <c r="J24" s="207">
        <v>122</v>
      </c>
      <c r="K24" s="207">
        <v>715</v>
      </c>
      <c r="L24" s="207">
        <v>2074</v>
      </c>
      <c r="M24" s="210">
        <v>1087</v>
      </c>
      <c r="N24" s="211">
        <f t="shared" si="4"/>
        <v>8678</v>
      </c>
      <c r="O24" s="212">
        <v>2920</v>
      </c>
      <c r="P24" s="212">
        <f>SUM(N24-O24)/O24*100</f>
        <v>197.1917808219178</v>
      </c>
    </row>
    <row r="25" spans="1:16" x14ac:dyDescent="0.25">
      <c r="A25" s="203" t="s">
        <v>59</v>
      </c>
      <c r="B25" s="204">
        <v>1</v>
      </c>
      <c r="C25" s="205">
        <v>0</v>
      </c>
      <c r="D25" s="206"/>
      <c r="E25" s="205"/>
      <c r="F25" s="207"/>
      <c r="G25" s="208"/>
      <c r="H25" s="209"/>
      <c r="I25" s="205"/>
      <c r="J25" s="207"/>
      <c r="K25" s="207"/>
      <c r="L25" s="207">
        <v>9</v>
      </c>
      <c r="M25" s="210">
        <v>3</v>
      </c>
      <c r="N25" s="211">
        <f t="shared" si="4"/>
        <v>13</v>
      </c>
      <c r="O25" s="212">
        <v>12</v>
      </c>
      <c r="P25" s="212">
        <f>SUM(N25-O25)/O25*100</f>
        <v>8.3333333333333321</v>
      </c>
    </row>
    <row r="26" spans="1:16" x14ac:dyDescent="0.25">
      <c r="A26" s="213" t="s">
        <v>27</v>
      </c>
      <c r="B26" s="204">
        <v>738</v>
      </c>
      <c r="C26" s="214">
        <v>623</v>
      </c>
      <c r="D26" s="215">
        <v>449</v>
      </c>
      <c r="E26" s="205">
        <v>271</v>
      </c>
      <c r="F26" s="207">
        <v>148</v>
      </c>
      <c r="G26" s="208">
        <v>86</v>
      </c>
      <c r="H26" s="204">
        <v>71</v>
      </c>
      <c r="I26" s="205">
        <v>60</v>
      </c>
      <c r="J26" s="207">
        <v>145</v>
      </c>
      <c r="K26" s="216">
        <v>524</v>
      </c>
      <c r="L26" s="216">
        <v>342</v>
      </c>
      <c r="M26" s="217">
        <v>362</v>
      </c>
      <c r="N26" s="211">
        <f t="shared" si="4"/>
        <v>3819</v>
      </c>
      <c r="O26" s="212">
        <v>917</v>
      </c>
      <c r="P26" s="212">
        <f t="shared" ref="P26:P89" si="5">SUM(N26-O26)/O26*100</f>
        <v>316.46673936750273</v>
      </c>
    </row>
    <row r="27" spans="1:16" x14ac:dyDescent="0.25">
      <c r="A27" s="213" t="s">
        <v>28</v>
      </c>
      <c r="B27" s="204">
        <v>385</v>
      </c>
      <c r="C27" s="214">
        <v>341</v>
      </c>
      <c r="D27" s="215">
        <v>329</v>
      </c>
      <c r="E27" s="205">
        <v>205</v>
      </c>
      <c r="F27" s="207">
        <v>19</v>
      </c>
      <c r="G27" s="208">
        <v>16</v>
      </c>
      <c r="H27" s="204">
        <v>13</v>
      </c>
      <c r="I27" s="205">
        <v>48</v>
      </c>
      <c r="J27" s="207">
        <v>112</v>
      </c>
      <c r="K27" s="216">
        <v>372</v>
      </c>
      <c r="L27" s="216">
        <v>467</v>
      </c>
      <c r="M27" s="217">
        <v>390</v>
      </c>
      <c r="N27" s="211">
        <f t="shared" si="4"/>
        <v>2697</v>
      </c>
      <c r="O27" s="212">
        <v>541</v>
      </c>
      <c r="P27" s="212">
        <f t="shared" si="5"/>
        <v>398.52125693160809</v>
      </c>
    </row>
    <row r="28" spans="1:16" x14ac:dyDescent="0.25">
      <c r="A28" s="213" t="s">
        <v>60</v>
      </c>
      <c r="B28" s="204">
        <v>139</v>
      </c>
      <c r="C28" s="214">
        <v>146</v>
      </c>
      <c r="D28" s="215">
        <v>115</v>
      </c>
      <c r="E28" s="205">
        <v>15</v>
      </c>
      <c r="F28" s="207">
        <v>2</v>
      </c>
      <c r="G28" s="208"/>
      <c r="H28" s="204">
        <v>2</v>
      </c>
      <c r="I28" s="205"/>
      <c r="J28" s="207">
        <v>18</v>
      </c>
      <c r="K28" s="216">
        <v>54</v>
      </c>
      <c r="L28" s="216">
        <v>170</v>
      </c>
      <c r="M28" s="217">
        <v>122</v>
      </c>
      <c r="N28" s="211">
        <f t="shared" si="4"/>
        <v>783</v>
      </c>
      <c r="O28" s="212">
        <v>0</v>
      </c>
      <c r="P28" s="212" t="e">
        <f t="shared" si="5"/>
        <v>#DIV/0!</v>
      </c>
    </row>
    <row r="29" spans="1:16" x14ac:dyDescent="0.25">
      <c r="A29" s="213" t="s">
        <v>29</v>
      </c>
      <c r="B29" s="204">
        <v>152</v>
      </c>
      <c r="C29" s="214">
        <v>200</v>
      </c>
      <c r="D29" s="215">
        <v>164</v>
      </c>
      <c r="E29" s="205">
        <v>52</v>
      </c>
      <c r="F29" s="207">
        <v>8</v>
      </c>
      <c r="G29" s="208">
        <v>3</v>
      </c>
      <c r="H29" s="204">
        <v>11</v>
      </c>
      <c r="I29" s="205">
        <v>8</v>
      </c>
      <c r="J29" s="207">
        <v>30</v>
      </c>
      <c r="K29" s="216">
        <v>148</v>
      </c>
      <c r="L29" s="216">
        <v>352</v>
      </c>
      <c r="M29" s="217">
        <v>259</v>
      </c>
      <c r="N29" s="211">
        <f t="shared" si="4"/>
        <v>1387</v>
      </c>
      <c r="O29" s="212">
        <v>583</v>
      </c>
      <c r="P29" s="212">
        <f t="shared" si="5"/>
        <v>137.9073756432247</v>
      </c>
    </row>
    <row r="30" spans="1:16" x14ac:dyDescent="0.25">
      <c r="A30" s="213" t="s">
        <v>61</v>
      </c>
      <c r="B30" s="204">
        <v>9</v>
      </c>
      <c r="C30" s="214">
        <v>16</v>
      </c>
      <c r="D30" s="215"/>
      <c r="E30" s="205">
        <v>4</v>
      </c>
      <c r="F30" s="207"/>
      <c r="G30" s="208"/>
      <c r="H30" s="204">
        <v>1</v>
      </c>
      <c r="I30" s="205">
        <v>1</v>
      </c>
      <c r="J30" s="207"/>
      <c r="K30" s="216">
        <v>12</v>
      </c>
      <c r="L30" s="216">
        <v>5</v>
      </c>
      <c r="M30" s="217">
        <v>5</v>
      </c>
      <c r="N30" s="211">
        <f t="shared" si="4"/>
        <v>53</v>
      </c>
      <c r="O30" s="212">
        <v>49</v>
      </c>
      <c r="P30" s="212">
        <f t="shared" si="5"/>
        <v>8.1632653061224492</v>
      </c>
    </row>
    <row r="31" spans="1:16" x14ac:dyDescent="0.25">
      <c r="A31" s="213" t="s">
        <v>30</v>
      </c>
      <c r="B31" s="204">
        <v>1499</v>
      </c>
      <c r="C31" s="214">
        <v>807</v>
      </c>
      <c r="D31" s="215">
        <v>633</v>
      </c>
      <c r="E31" s="205">
        <v>414</v>
      </c>
      <c r="F31" s="207">
        <v>190</v>
      </c>
      <c r="G31" s="208">
        <v>121</v>
      </c>
      <c r="H31" s="204">
        <v>121</v>
      </c>
      <c r="I31" s="205">
        <v>108</v>
      </c>
      <c r="J31" s="207">
        <v>432</v>
      </c>
      <c r="K31" s="216">
        <v>864</v>
      </c>
      <c r="L31" s="216">
        <v>774</v>
      </c>
      <c r="M31" s="217">
        <v>954</v>
      </c>
      <c r="N31" s="211">
        <f t="shared" si="4"/>
        <v>6917</v>
      </c>
      <c r="O31" s="212">
        <v>3062</v>
      </c>
      <c r="P31" s="212">
        <f t="shared" si="5"/>
        <v>125.89810581319398</v>
      </c>
    </row>
    <row r="32" spans="1:16" x14ac:dyDescent="0.25">
      <c r="A32" s="213" t="s">
        <v>62</v>
      </c>
      <c r="B32" s="204">
        <v>6</v>
      </c>
      <c r="C32" s="214">
        <v>31</v>
      </c>
      <c r="D32" s="215">
        <v>22</v>
      </c>
      <c r="E32" s="205">
        <v>12</v>
      </c>
      <c r="F32" s="207"/>
      <c r="G32" s="208"/>
      <c r="H32" s="204"/>
      <c r="I32" s="205">
        <v>1</v>
      </c>
      <c r="J32" s="207"/>
      <c r="K32" s="216">
        <v>1</v>
      </c>
      <c r="L32" s="216">
        <v>25</v>
      </c>
      <c r="M32" s="217">
        <v>15</v>
      </c>
      <c r="N32" s="211">
        <f t="shared" si="4"/>
        <v>113</v>
      </c>
      <c r="O32" s="212">
        <v>9</v>
      </c>
      <c r="P32" s="212">
        <f t="shared" si="5"/>
        <v>1155.5555555555554</v>
      </c>
    </row>
    <row r="33" spans="1:16" x14ac:dyDescent="0.25">
      <c r="A33" s="213" t="s">
        <v>31</v>
      </c>
      <c r="B33" s="204">
        <v>603</v>
      </c>
      <c r="C33" s="214">
        <v>697</v>
      </c>
      <c r="D33" s="215">
        <v>633</v>
      </c>
      <c r="E33" s="205">
        <v>238</v>
      </c>
      <c r="F33" s="207">
        <v>55</v>
      </c>
      <c r="G33" s="208">
        <v>22</v>
      </c>
      <c r="H33" s="204">
        <v>19</v>
      </c>
      <c r="I33" s="205">
        <v>30</v>
      </c>
      <c r="J33" s="207">
        <v>73</v>
      </c>
      <c r="K33" s="216">
        <v>298</v>
      </c>
      <c r="L33" s="216">
        <v>850</v>
      </c>
      <c r="M33" s="217">
        <v>668</v>
      </c>
      <c r="N33" s="211">
        <f t="shared" si="4"/>
        <v>4186</v>
      </c>
      <c r="O33" s="212">
        <v>1205</v>
      </c>
      <c r="P33" s="212">
        <f t="shared" si="5"/>
        <v>247.38589211618259</v>
      </c>
    </row>
    <row r="34" spans="1:16" x14ac:dyDescent="0.25">
      <c r="A34" s="213" t="s">
        <v>63</v>
      </c>
      <c r="B34" s="204">
        <v>110</v>
      </c>
      <c r="C34" s="214">
        <v>107</v>
      </c>
      <c r="D34" s="215">
        <v>94</v>
      </c>
      <c r="E34" s="205">
        <v>55</v>
      </c>
      <c r="F34" s="207">
        <v>17</v>
      </c>
      <c r="G34" s="208">
        <v>14</v>
      </c>
      <c r="H34" s="204">
        <v>11</v>
      </c>
      <c r="I34" s="205">
        <v>36</v>
      </c>
      <c r="J34" s="207">
        <v>57</v>
      </c>
      <c r="K34" s="216">
        <v>148</v>
      </c>
      <c r="L34" s="216">
        <v>116</v>
      </c>
      <c r="M34" s="217">
        <v>312</v>
      </c>
      <c r="N34" s="211">
        <f t="shared" si="4"/>
        <v>1077</v>
      </c>
      <c r="O34" s="212">
        <v>407</v>
      </c>
      <c r="P34" s="212">
        <f t="shared" si="5"/>
        <v>164.61916461916462</v>
      </c>
    </row>
    <row r="35" spans="1:16" x14ac:dyDescent="0.25">
      <c r="A35" s="213" t="s">
        <v>64</v>
      </c>
      <c r="B35" s="204">
        <v>4</v>
      </c>
      <c r="C35" s="214">
        <v>2</v>
      </c>
      <c r="D35" s="215"/>
      <c r="E35" s="205">
        <v>3</v>
      </c>
      <c r="F35" s="207"/>
      <c r="G35" s="208"/>
      <c r="H35" s="204"/>
      <c r="I35" s="205"/>
      <c r="J35" s="207"/>
      <c r="K35" s="216">
        <v>1</v>
      </c>
      <c r="L35" s="216">
        <v>1</v>
      </c>
      <c r="M35" s="217">
        <v>4</v>
      </c>
      <c r="N35" s="211">
        <f t="shared" si="4"/>
        <v>15</v>
      </c>
      <c r="O35" s="212">
        <v>9</v>
      </c>
      <c r="P35" s="212">
        <f t="shared" si="5"/>
        <v>66.666666666666657</v>
      </c>
    </row>
    <row r="36" spans="1:16" x14ac:dyDescent="0.25">
      <c r="A36" s="213" t="s">
        <v>65</v>
      </c>
      <c r="B36" s="204">
        <v>219</v>
      </c>
      <c r="C36" s="214">
        <v>55</v>
      </c>
      <c r="D36" s="215">
        <v>84</v>
      </c>
      <c r="E36" s="205">
        <v>79</v>
      </c>
      <c r="F36" s="207">
        <v>41</v>
      </c>
      <c r="G36" s="208">
        <v>46</v>
      </c>
      <c r="H36" s="204">
        <v>30</v>
      </c>
      <c r="I36" s="205">
        <v>53</v>
      </c>
      <c r="J36" s="207">
        <v>72</v>
      </c>
      <c r="K36" s="216">
        <v>116</v>
      </c>
      <c r="L36" s="216">
        <v>120</v>
      </c>
      <c r="M36" s="217">
        <v>172</v>
      </c>
      <c r="N36" s="211">
        <f t="shared" si="4"/>
        <v>1087</v>
      </c>
      <c r="O36" s="212">
        <v>870</v>
      </c>
      <c r="P36" s="212">
        <f t="shared" si="5"/>
        <v>24.942528735632184</v>
      </c>
    </row>
    <row r="37" spans="1:16" x14ac:dyDescent="0.25">
      <c r="A37" s="213" t="s">
        <v>118</v>
      </c>
      <c r="B37" s="204">
        <v>425</v>
      </c>
      <c r="C37" s="214">
        <v>486</v>
      </c>
      <c r="D37" s="215">
        <v>506</v>
      </c>
      <c r="E37" s="205">
        <v>135</v>
      </c>
      <c r="F37" s="207">
        <v>13</v>
      </c>
      <c r="G37" s="208">
        <v>8</v>
      </c>
      <c r="H37" s="204">
        <v>14</v>
      </c>
      <c r="I37" s="205">
        <v>18</v>
      </c>
      <c r="J37" s="207">
        <v>44</v>
      </c>
      <c r="K37" s="216">
        <v>143</v>
      </c>
      <c r="L37" s="216">
        <v>188</v>
      </c>
      <c r="M37" s="217">
        <v>423</v>
      </c>
      <c r="N37" s="211">
        <f t="shared" si="4"/>
        <v>2403</v>
      </c>
      <c r="O37" s="212">
        <v>395</v>
      </c>
      <c r="P37" s="212">
        <f t="shared" si="5"/>
        <v>508.35443037974682</v>
      </c>
    </row>
    <row r="38" spans="1:16" x14ac:dyDescent="0.25">
      <c r="A38" s="213" t="s">
        <v>67</v>
      </c>
      <c r="B38" s="204">
        <v>144</v>
      </c>
      <c r="C38" s="214">
        <v>44</v>
      </c>
      <c r="D38" s="215">
        <v>62</v>
      </c>
      <c r="E38" s="205">
        <v>147</v>
      </c>
      <c r="F38" s="207">
        <v>7</v>
      </c>
      <c r="G38" s="208">
        <v>10</v>
      </c>
      <c r="H38" s="204">
        <v>24</v>
      </c>
      <c r="I38" s="205">
        <v>15</v>
      </c>
      <c r="J38" s="207">
        <v>53</v>
      </c>
      <c r="K38" s="216">
        <v>62</v>
      </c>
      <c r="L38" s="216">
        <v>56</v>
      </c>
      <c r="M38" s="217">
        <v>128</v>
      </c>
      <c r="N38" s="211">
        <f t="shared" si="4"/>
        <v>752</v>
      </c>
      <c r="O38" s="212">
        <v>360</v>
      </c>
      <c r="P38" s="212">
        <f t="shared" si="5"/>
        <v>108.88888888888889</v>
      </c>
    </row>
    <row r="39" spans="1:16" x14ac:dyDescent="0.25">
      <c r="A39" s="213" t="s">
        <v>68</v>
      </c>
      <c r="B39" s="204">
        <v>2</v>
      </c>
      <c r="C39" s="214">
        <v>2</v>
      </c>
      <c r="D39" s="215">
        <v>2</v>
      </c>
      <c r="E39" s="205">
        <v>1</v>
      </c>
      <c r="F39" s="207"/>
      <c r="G39" s="208"/>
      <c r="H39" s="204"/>
      <c r="I39" s="205"/>
      <c r="J39" s="207">
        <v>5</v>
      </c>
      <c r="K39" s="216">
        <v>4</v>
      </c>
      <c r="L39" s="216">
        <v>1</v>
      </c>
      <c r="M39" s="217">
        <v>9</v>
      </c>
      <c r="N39" s="211">
        <f t="shared" si="4"/>
        <v>26</v>
      </c>
      <c r="O39" s="212">
        <v>14</v>
      </c>
      <c r="P39" s="212">
        <f t="shared" si="5"/>
        <v>85.714285714285708</v>
      </c>
    </row>
    <row r="40" spans="1:16" x14ac:dyDescent="0.25">
      <c r="A40" s="213" t="s">
        <v>69</v>
      </c>
      <c r="B40" s="204">
        <v>119</v>
      </c>
      <c r="C40" s="214">
        <v>87</v>
      </c>
      <c r="D40" s="215">
        <v>71</v>
      </c>
      <c r="E40" s="205">
        <v>43</v>
      </c>
      <c r="F40" s="207">
        <v>4</v>
      </c>
      <c r="G40" s="208"/>
      <c r="H40" s="204">
        <v>1</v>
      </c>
      <c r="I40" s="205">
        <v>4</v>
      </c>
      <c r="J40" s="207">
        <v>4</v>
      </c>
      <c r="K40" s="216">
        <v>24</v>
      </c>
      <c r="L40" s="216">
        <v>109</v>
      </c>
      <c r="M40" s="217">
        <v>41</v>
      </c>
      <c r="N40" s="211">
        <f t="shared" si="4"/>
        <v>507</v>
      </c>
      <c r="O40" s="212">
        <v>173</v>
      </c>
      <c r="P40" s="212">
        <f t="shared" si="5"/>
        <v>193.06358381502889</v>
      </c>
    </row>
    <row r="41" spans="1:16" x14ac:dyDescent="0.25">
      <c r="A41" s="213" t="s">
        <v>70</v>
      </c>
      <c r="B41" s="204">
        <v>25</v>
      </c>
      <c r="C41" s="214">
        <v>33</v>
      </c>
      <c r="D41" s="215">
        <v>30</v>
      </c>
      <c r="E41" s="205">
        <v>30</v>
      </c>
      <c r="F41" s="207">
        <v>2</v>
      </c>
      <c r="G41" s="208">
        <v>10</v>
      </c>
      <c r="H41" s="204">
        <v>6</v>
      </c>
      <c r="I41" s="205">
        <v>11</v>
      </c>
      <c r="J41" s="207">
        <v>16</v>
      </c>
      <c r="K41" s="216">
        <v>37</v>
      </c>
      <c r="L41" s="216">
        <v>44</v>
      </c>
      <c r="M41" s="217">
        <v>43</v>
      </c>
      <c r="N41" s="211">
        <f t="shared" si="4"/>
        <v>287</v>
      </c>
      <c r="O41" s="212">
        <v>189</v>
      </c>
      <c r="P41" s="212">
        <f t="shared" si="5"/>
        <v>51.851851851851848</v>
      </c>
    </row>
    <row r="42" spans="1:16" x14ac:dyDescent="0.25">
      <c r="A42" s="213" t="s">
        <v>56</v>
      </c>
      <c r="B42" s="204">
        <v>16</v>
      </c>
      <c r="C42" s="214">
        <v>3</v>
      </c>
      <c r="D42" s="215">
        <v>4</v>
      </c>
      <c r="E42" s="205">
        <v>9</v>
      </c>
      <c r="F42" s="207">
        <v>5</v>
      </c>
      <c r="G42" s="208">
        <v>7</v>
      </c>
      <c r="H42" s="204">
        <v>3</v>
      </c>
      <c r="I42" s="205">
        <v>5</v>
      </c>
      <c r="J42" s="207">
        <v>9</v>
      </c>
      <c r="K42" s="216">
        <v>7</v>
      </c>
      <c r="L42" s="216">
        <v>18</v>
      </c>
      <c r="M42" s="217">
        <v>11</v>
      </c>
      <c r="N42" s="211">
        <f t="shared" si="4"/>
        <v>97</v>
      </c>
      <c r="O42" s="212">
        <v>39</v>
      </c>
      <c r="P42" s="212">
        <f t="shared" si="5"/>
        <v>148.71794871794873</v>
      </c>
    </row>
    <row r="43" spans="1:16" x14ac:dyDescent="0.25">
      <c r="A43" s="213" t="s">
        <v>32</v>
      </c>
      <c r="B43" s="204">
        <v>5485</v>
      </c>
      <c r="C43" s="214">
        <v>5449</v>
      </c>
      <c r="D43" s="215">
        <v>5046</v>
      </c>
      <c r="E43" s="205">
        <v>1556</v>
      </c>
      <c r="F43" s="207">
        <v>223</v>
      </c>
      <c r="G43" s="208">
        <v>257</v>
      </c>
      <c r="H43" s="204">
        <v>172</v>
      </c>
      <c r="I43" s="205">
        <v>217</v>
      </c>
      <c r="J43" s="207">
        <v>760</v>
      </c>
      <c r="K43" s="216">
        <v>2305</v>
      </c>
      <c r="L43" s="216">
        <v>5043</v>
      </c>
      <c r="M43" s="217">
        <v>6176</v>
      </c>
      <c r="N43" s="211">
        <f t="shared" si="4"/>
        <v>32689</v>
      </c>
      <c r="O43" s="212">
        <v>14377</v>
      </c>
      <c r="P43" s="212">
        <f t="shared" si="5"/>
        <v>127.37010502886554</v>
      </c>
    </row>
    <row r="44" spans="1:16" x14ac:dyDescent="0.25">
      <c r="A44" s="213" t="s">
        <v>87</v>
      </c>
      <c r="B44" s="204">
        <v>12</v>
      </c>
      <c r="C44" s="214">
        <v>42</v>
      </c>
      <c r="D44" s="215">
        <v>45</v>
      </c>
      <c r="E44" s="205">
        <v>6</v>
      </c>
      <c r="F44" s="207"/>
      <c r="G44" s="208">
        <v>2</v>
      </c>
      <c r="H44" s="204"/>
      <c r="I44" s="205">
        <v>2</v>
      </c>
      <c r="J44" s="207">
        <v>6</v>
      </c>
      <c r="K44" s="216">
        <v>26</v>
      </c>
      <c r="L44" s="216">
        <v>64</v>
      </c>
      <c r="M44" s="217">
        <v>25</v>
      </c>
      <c r="N44" s="211">
        <f t="shared" si="4"/>
        <v>230</v>
      </c>
      <c r="O44" s="212">
        <v>90</v>
      </c>
      <c r="P44" s="212">
        <f t="shared" si="5"/>
        <v>155.55555555555557</v>
      </c>
    </row>
    <row r="45" spans="1:16" x14ac:dyDescent="0.25">
      <c r="A45" s="213" t="s">
        <v>71</v>
      </c>
      <c r="B45" s="204">
        <v>18</v>
      </c>
      <c r="C45" s="214">
        <v>65</v>
      </c>
      <c r="D45" s="215">
        <v>6</v>
      </c>
      <c r="E45" s="205">
        <v>19</v>
      </c>
      <c r="F45" s="207"/>
      <c r="G45" s="208"/>
      <c r="H45" s="204"/>
      <c r="I45" s="205"/>
      <c r="J45" s="207">
        <v>4</v>
      </c>
      <c r="K45" s="216">
        <v>16</v>
      </c>
      <c r="L45" s="216">
        <v>18</v>
      </c>
      <c r="M45" s="217">
        <v>11</v>
      </c>
      <c r="N45" s="211">
        <f t="shared" si="4"/>
        <v>157</v>
      </c>
      <c r="O45" s="212">
        <v>25</v>
      </c>
      <c r="P45" s="212">
        <f t="shared" si="5"/>
        <v>528</v>
      </c>
    </row>
    <row r="46" spans="1:16" x14ac:dyDescent="0.25">
      <c r="A46" s="213" t="s">
        <v>33</v>
      </c>
      <c r="B46" s="204">
        <v>592</v>
      </c>
      <c r="C46" s="214">
        <v>512</v>
      </c>
      <c r="D46" s="215">
        <v>562</v>
      </c>
      <c r="E46" s="205">
        <v>362</v>
      </c>
      <c r="F46" s="207">
        <v>57</v>
      </c>
      <c r="G46" s="208">
        <v>28</v>
      </c>
      <c r="H46" s="204">
        <v>49</v>
      </c>
      <c r="I46" s="205">
        <v>184</v>
      </c>
      <c r="J46" s="207">
        <v>146</v>
      </c>
      <c r="K46" s="216">
        <v>526</v>
      </c>
      <c r="L46" s="216">
        <v>1170</v>
      </c>
      <c r="M46" s="217">
        <v>929</v>
      </c>
      <c r="N46" s="211">
        <f t="shared" si="4"/>
        <v>5117</v>
      </c>
      <c r="O46" s="212">
        <v>1975</v>
      </c>
      <c r="P46" s="212">
        <f t="shared" si="5"/>
        <v>159.08860759493672</v>
      </c>
    </row>
    <row r="47" spans="1:16" x14ac:dyDescent="0.25">
      <c r="A47" s="213" t="s">
        <v>85</v>
      </c>
      <c r="B47" s="204">
        <v>9</v>
      </c>
      <c r="C47" s="214">
        <v>1</v>
      </c>
      <c r="D47" s="215">
        <v>7</v>
      </c>
      <c r="E47" s="205">
        <v>1</v>
      </c>
      <c r="F47" s="207"/>
      <c r="G47" s="208"/>
      <c r="H47" s="204"/>
      <c r="I47" s="205"/>
      <c r="J47" s="207">
        <v>2</v>
      </c>
      <c r="K47" s="216">
        <v>2</v>
      </c>
      <c r="L47" s="216">
        <v>16</v>
      </c>
      <c r="M47" s="217">
        <v>3</v>
      </c>
      <c r="N47" s="211">
        <f t="shared" si="4"/>
        <v>41</v>
      </c>
      <c r="O47" s="212">
        <v>50</v>
      </c>
      <c r="P47" s="218">
        <f t="shared" si="5"/>
        <v>-18</v>
      </c>
    </row>
    <row r="48" spans="1:16" x14ac:dyDescent="0.25">
      <c r="A48" s="213" t="s">
        <v>119</v>
      </c>
      <c r="B48" s="204">
        <v>6</v>
      </c>
      <c r="C48" s="214">
        <v>11</v>
      </c>
      <c r="D48" s="215">
        <v>14</v>
      </c>
      <c r="E48" s="205">
        <v>16</v>
      </c>
      <c r="F48" s="207"/>
      <c r="G48" s="208">
        <v>2</v>
      </c>
      <c r="H48" s="204">
        <v>2</v>
      </c>
      <c r="I48" s="205">
        <v>1</v>
      </c>
      <c r="J48" s="207">
        <v>5</v>
      </c>
      <c r="K48" s="216">
        <v>9</v>
      </c>
      <c r="L48" s="216">
        <v>5</v>
      </c>
      <c r="M48" s="217">
        <v>12</v>
      </c>
      <c r="N48" s="211">
        <f t="shared" si="4"/>
        <v>83</v>
      </c>
      <c r="O48" s="212">
        <v>10</v>
      </c>
      <c r="P48" s="212">
        <f t="shared" si="5"/>
        <v>730</v>
      </c>
    </row>
    <row r="49" spans="1:16" x14ac:dyDescent="0.25">
      <c r="A49" s="213" t="s">
        <v>72</v>
      </c>
      <c r="B49" s="204">
        <v>10</v>
      </c>
      <c r="C49" s="214">
        <v>10</v>
      </c>
      <c r="D49" s="215">
        <v>27</v>
      </c>
      <c r="E49" s="205">
        <v>6</v>
      </c>
      <c r="F49" s="207">
        <v>2</v>
      </c>
      <c r="G49" s="208">
        <v>3</v>
      </c>
      <c r="H49" s="204"/>
      <c r="I49" s="205">
        <v>1</v>
      </c>
      <c r="J49" s="207">
        <v>3</v>
      </c>
      <c r="K49" s="216">
        <v>6</v>
      </c>
      <c r="L49" s="216">
        <v>12</v>
      </c>
      <c r="M49" s="217">
        <v>24</v>
      </c>
      <c r="N49" s="211">
        <f t="shared" si="4"/>
        <v>104</v>
      </c>
      <c r="O49" s="212">
        <v>38</v>
      </c>
      <c r="P49" s="212">
        <f t="shared" si="5"/>
        <v>173.68421052631581</v>
      </c>
    </row>
    <row r="50" spans="1:16" x14ac:dyDescent="0.25">
      <c r="A50" s="213" t="s">
        <v>34</v>
      </c>
      <c r="B50" s="204">
        <v>1182</v>
      </c>
      <c r="C50" s="214">
        <v>1033</v>
      </c>
      <c r="D50" s="215">
        <v>1044</v>
      </c>
      <c r="E50" s="205">
        <v>398</v>
      </c>
      <c r="F50" s="207">
        <v>75</v>
      </c>
      <c r="G50" s="208">
        <v>26</v>
      </c>
      <c r="H50" s="204">
        <v>43</v>
      </c>
      <c r="I50" s="205">
        <v>76</v>
      </c>
      <c r="J50" s="207">
        <v>105</v>
      </c>
      <c r="K50" s="216">
        <v>507</v>
      </c>
      <c r="L50" s="216">
        <v>1261</v>
      </c>
      <c r="M50" s="217">
        <v>993</v>
      </c>
      <c r="N50" s="211">
        <f t="shared" si="4"/>
        <v>6743</v>
      </c>
      <c r="O50" s="212">
        <v>2768</v>
      </c>
      <c r="P50" s="212">
        <f t="shared" si="5"/>
        <v>143.60549132947978</v>
      </c>
    </row>
    <row r="51" spans="1:16" x14ac:dyDescent="0.25">
      <c r="A51" s="213" t="s">
        <v>73</v>
      </c>
      <c r="B51" s="204">
        <v>17</v>
      </c>
      <c r="C51" s="214">
        <v>36</v>
      </c>
      <c r="D51" s="215">
        <v>25</v>
      </c>
      <c r="E51" s="205">
        <v>7</v>
      </c>
      <c r="F51" s="207"/>
      <c r="G51" s="208">
        <v>1</v>
      </c>
      <c r="H51" s="204"/>
      <c r="I51" s="205">
        <v>2</v>
      </c>
      <c r="J51" s="207">
        <v>3</v>
      </c>
      <c r="K51" s="216">
        <v>7</v>
      </c>
      <c r="L51" s="216">
        <v>46</v>
      </c>
      <c r="M51" s="217">
        <v>29</v>
      </c>
      <c r="N51" s="211">
        <f t="shared" si="4"/>
        <v>173</v>
      </c>
      <c r="O51" s="212">
        <v>75</v>
      </c>
      <c r="P51" s="212">
        <f t="shared" si="5"/>
        <v>130.66666666666666</v>
      </c>
    </row>
    <row r="52" spans="1:16" x14ac:dyDescent="0.25">
      <c r="A52" s="213" t="s">
        <v>74</v>
      </c>
      <c r="B52" s="204">
        <v>21</v>
      </c>
      <c r="C52" s="214">
        <v>8</v>
      </c>
      <c r="D52" s="215">
        <v>19</v>
      </c>
      <c r="E52" s="205">
        <v>9</v>
      </c>
      <c r="F52" s="207">
        <v>1</v>
      </c>
      <c r="G52" s="208">
        <v>2</v>
      </c>
      <c r="H52" s="204">
        <v>2</v>
      </c>
      <c r="I52" s="205">
        <v>7</v>
      </c>
      <c r="J52" s="207">
        <v>11</v>
      </c>
      <c r="K52" s="216">
        <v>12</v>
      </c>
      <c r="L52" s="216">
        <v>16</v>
      </c>
      <c r="M52" s="217">
        <v>32</v>
      </c>
      <c r="N52" s="211">
        <f t="shared" si="4"/>
        <v>140</v>
      </c>
      <c r="O52" s="212">
        <v>73</v>
      </c>
      <c r="P52" s="212">
        <f t="shared" si="5"/>
        <v>91.780821917808225</v>
      </c>
    </row>
    <row r="53" spans="1:16" x14ac:dyDescent="0.25">
      <c r="A53" s="213" t="s">
        <v>84</v>
      </c>
      <c r="B53" s="204">
        <v>13</v>
      </c>
      <c r="C53" s="214">
        <v>1</v>
      </c>
      <c r="D53" s="215">
        <v>5</v>
      </c>
      <c r="E53" s="205">
        <v>16</v>
      </c>
      <c r="F53" s="207">
        <v>1</v>
      </c>
      <c r="G53" s="208">
        <v>1</v>
      </c>
      <c r="H53" s="204">
        <v>1</v>
      </c>
      <c r="I53" s="205">
        <v>1</v>
      </c>
      <c r="J53" s="207">
        <v>12</v>
      </c>
      <c r="K53" s="216">
        <v>28</v>
      </c>
      <c r="L53" s="216">
        <v>4</v>
      </c>
      <c r="M53" s="217">
        <v>6</v>
      </c>
      <c r="N53" s="211">
        <f t="shared" si="4"/>
        <v>89</v>
      </c>
      <c r="O53" s="212">
        <v>13</v>
      </c>
      <c r="P53" s="212">
        <f t="shared" si="5"/>
        <v>584.61538461538453</v>
      </c>
    </row>
    <row r="54" spans="1:16" x14ac:dyDescent="0.25">
      <c r="A54" s="213" t="s">
        <v>120</v>
      </c>
      <c r="B54" s="204">
        <v>28</v>
      </c>
      <c r="C54" s="214">
        <v>11</v>
      </c>
      <c r="D54" s="215">
        <v>32</v>
      </c>
      <c r="E54" s="205">
        <v>15</v>
      </c>
      <c r="F54" s="207">
        <v>3</v>
      </c>
      <c r="G54" s="208"/>
      <c r="H54" s="204">
        <v>5</v>
      </c>
      <c r="I54" s="205">
        <v>6</v>
      </c>
      <c r="J54" s="207">
        <v>7</v>
      </c>
      <c r="K54" s="216">
        <v>16</v>
      </c>
      <c r="L54" s="216">
        <v>21</v>
      </c>
      <c r="M54" s="217">
        <v>50</v>
      </c>
      <c r="N54" s="211">
        <f t="shared" si="4"/>
        <v>194</v>
      </c>
      <c r="O54" s="212">
        <v>41</v>
      </c>
      <c r="P54" s="212">
        <f t="shared" si="5"/>
        <v>373.17073170731709</v>
      </c>
    </row>
    <row r="55" spans="1:16" x14ac:dyDescent="0.25">
      <c r="A55" s="213" t="s">
        <v>111</v>
      </c>
      <c r="B55" s="204">
        <v>49</v>
      </c>
      <c r="C55" s="214">
        <v>34</v>
      </c>
      <c r="D55" s="215">
        <v>29</v>
      </c>
      <c r="E55" s="205">
        <v>7</v>
      </c>
      <c r="F55" s="207"/>
      <c r="G55" s="208">
        <v>2</v>
      </c>
      <c r="H55" s="204"/>
      <c r="I55" s="205"/>
      <c r="J55" s="207"/>
      <c r="K55" s="216">
        <v>26</v>
      </c>
      <c r="L55" s="216">
        <v>17</v>
      </c>
      <c r="M55" s="217">
        <v>25</v>
      </c>
      <c r="N55" s="211">
        <f t="shared" si="4"/>
        <v>189</v>
      </c>
      <c r="O55" s="212">
        <v>98</v>
      </c>
      <c r="P55" s="212">
        <f t="shared" si="5"/>
        <v>92.857142857142861</v>
      </c>
    </row>
    <row r="56" spans="1:16" x14ac:dyDescent="0.25">
      <c r="A56" s="213" t="s">
        <v>112</v>
      </c>
      <c r="B56" s="204">
        <v>639</v>
      </c>
      <c r="C56" s="214">
        <v>525</v>
      </c>
      <c r="D56" s="215">
        <v>381</v>
      </c>
      <c r="E56" s="205">
        <v>107</v>
      </c>
      <c r="F56" s="207">
        <v>16</v>
      </c>
      <c r="G56" s="208">
        <v>13</v>
      </c>
      <c r="H56" s="204">
        <v>8</v>
      </c>
      <c r="I56" s="205">
        <v>8</v>
      </c>
      <c r="J56" s="207">
        <v>90</v>
      </c>
      <c r="K56" s="216">
        <v>274</v>
      </c>
      <c r="L56" s="216">
        <v>560</v>
      </c>
      <c r="M56" s="217">
        <v>441</v>
      </c>
      <c r="N56" s="211">
        <f t="shared" si="4"/>
        <v>3062</v>
      </c>
      <c r="O56" s="212">
        <v>1281</v>
      </c>
      <c r="P56" s="212">
        <f t="shared" si="5"/>
        <v>139.03200624512101</v>
      </c>
    </row>
    <row r="57" spans="1:16" x14ac:dyDescent="0.25">
      <c r="A57" s="213" t="s">
        <v>75</v>
      </c>
      <c r="B57" s="204">
        <v>71</v>
      </c>
      <c r="C57" s="214">
        <v>35</v>
      </c>
      <c r="D57" s="215">
        <v>89</v>
      </c>
      <c r="E57" s="205">
        <v>24</v>
      </c>
      <c r="F57" s="207">
        <v>6</v>
      </c>
      <c r="G57" s="208">
        <v>4</v>
      </c>
      <c r="H57" s="204">
        <v>2</v>
      </c>
      <c r="I57" s="205">
        <v>10</v>
      </c>
      <c r="J57" s="207">
        <v>18</v>
      </c>
      <c r="K57" s="216">
        <v>68</v>
      </c>
      <c r="L57" s="216">
        <v>101</v>
      </c>
      <c r="M57" s="217">
        <v>159</v>
      </c>
      <c r="N57" s="211">
        <f t="shared" si="4"/>
        <v>587</v>
      </c>
      <c r="O57" s="212">
        <v>275</v>
      </c>
      <c r="P57" s="212">
        <f t="shared" si="5"/>
        <v>113.45454545454545</v>
      </c>
    </row>
    <row r="58" spans="1:16" x14ac:dyDescent="0.25">
      <c r="A58" s="213" t="s">
        <v>58</v>
      </c>
      <c r="B58" s="204">
        <v>7</v>
      </c>
      <c r="C58" s="214">
        <v>15</v>
      </c>
      <c r="D58" s="215">
        <v>6</v>
      </c>
      <c r="E58" s="205">
        <v>1</v>
      </c>
      <c r="F58" s="207">
        <v>1</v>
      </c>
      <c r="G58" s="208"/>
      <c r="H58" s="204">
        <v>7</v>
      </c>
      <c r="I58" s="205">
        <v>1</v>
      </c>
      <c r="J58" s="207">
        <v>7</v>
      </c>
      <c r="K58" s="216">
        <v>9</v>
      </c>
      <c r="L58" s="216">
        <v>7</v>
      </c>
      <c r="M58" s="217">
        <v>12</v>
      </c>
      <c r="N58" s="211">
        <f t="shared" si="4"/>
        <v>73</v>
      </c>
      <c r="O58" s="212">
        <v>18</v>
      </c>
      <c r="P58" s="212">
        <f t="shared" si="5"/>
        <v>305.55555555555554</v>
      </c>
    </row>
    <row r="59" spans="1:16" x14ac:dyDescent="0.25">
      <c r="A59" s="213" t="s">
        <v>76</v>
      </c>
      <c r="B59" s="204">
        <v>140</v>
      </c>
      <c r="C59" s="214">
        <v>91</v>
      </c>
      <c r="D59" s="215">
        <v>116</v>
      </c>
      <c r="E59" s="205">
        <v>57</v>
      </c>
      <c r="F59" s="207">
        <v>17</v>
      </c>
      <c r="G59" s="208">
        <v>3</v>
      </c>
      <c r="H59" s="204">
        <v>2</v>
      </c>
      <c r="I59" s="205">
        <v>4</v>
      </c>
      <c r="J59" s="207">
        <v>21</v>
      </c>
      <c r="K59" s="216">
        <v>74</v>
      </c>
      <c r="L59" s="216">
        <v>164</v>
      </c>
      <c r="M59" s="217">
        <v>68</v>
      </c>
      <c r="N59" s="211">
        <f t="shared" si="4"/>
        <v>757</v>
      </c>
      <c r="O59" s="212">
        <v>280</v>
      </c>
      <c r="P59" s="212">
        <f t="shared" si="5"/>
        <v>170.35714285714286</v>
      </c>
    </row>
    <row r="60" spans="1:16" x14ac:dyDescent="0.25">
      <c r="A60" s="213" t="s">
        <v>77</v>
      </c>
      <c r="B60" s="204">
        <v>0</v>
      </c>
      <c r="C60" s="214">
        <v>37</v>
      </c>
      <c r="D60" s="215">
        <v>1</v>
      </c>
      <c r="E60" s="205">
        <v>3</v>
      </c>
      <c r="F60" s="207"/>
      <c r="G60" s="208"/>
      <c r="H60" s="204"/>
      <c r="I60" s="205"/>
      <c r="J60" s="207"/>
      <c r="K60" s="216">
        <v>1</v>
      </c>
      <c r="L60" s="216">
        <v>1</v>
      </c>
      <c r="M60" s="217">
        <v>8</v>
      </c>
      <c r="N60" s="211">
        <f t="shared" si="4"/>
        <v>51</v>
      </c>
      <c r="O60" s="212">
        <v>10</v>
      </c>
      <c r="P60" s="212">
        <f t="shared" si="5"/>
        <v>409.99999999999994</v>
      </c>
    </row>
    <row r="61" spans="1:16" x14ac:dyDescent="0.25">
      <c r="A61" s="213" t="s">
        <v>121</v>
      </c>
      <c r="B61" s="204">
        <v>917</v>
      </c>
      <c r="C61" s="214">
        <v>986</v>
      </c>
      <c r="D61" s="215">
        <v>954</v>
      </c>
      <c r="E61" s="205">
        <v>470</v>
      </c>
      <c r="F61" s="207">
        <v>44</v>
      </c>
      <c r="G61" s="208">
        <v>29</v>
      </c>
      <c r="H61" s="204">
        <v>23</v>
      </c>
      <c r="I61" s="205">
        <v>38</v>
      </c>
      <c r="J61" s="207">
        <v>141</v>
      </c>
      <c r="K61" s="216">
        <v>565</v>
      </c>
      <c r="L61" s="216">
        <v>1244</v>
      </c>
      <c r="M61" s="217">
        <v>896</v>
      </c>
      <c r="N61" s="211">
        <f t="shared" si="4"/>
        <v>6307</v>
      </c>
      <c r="O61" s="212">
        <v>2349</v>
      </c>
      <c r="P61" s="212">
        <f t="shared" si="5"/>
        <v>168.49723286504897</v>
      </c>
    </row>
    <row r="62" spans="1:16" x14ac:dyDescent="0.25">
      <c r="A62" s="213" t="s">
        <v>37</v>
      </c>
      <c r="B62" s="204">
        <v>568</v>
      </c>
      <c r="C62" s="214">
        <v>815</v>
      </c>
      <c r="D62" s="215">
        <v>398</v>
      </c>
      <c r="E62" s="205">
        <v>52</v>
      </c>
      <c r="F62" s="207"/>
      <c r="G62" s="208">
        <v>1</v>
      </c>
      <c r="H62" s="204"/>
      <c r="I62" s="205">
        <v>2</v>
      </c>
      <c r="J62" s="207">
        <v>44</v>
      </c>
      <c r="K62" s="216">
        <v>61</v>
      </c>
      <c r="L62" s="216">
        <v>28</v>
      </c>
      <c r="M62" s="217">
        <v>51</v>
      </c>
      <c r="N62" s="211">
        <f t="shared" si="4"/>
        <v>2020</v>
      </c>
      <c r="O62" s="212">
        <v>827</v>
      </c>
      <c r="P62" s="212">
        <f t="shared" si="5"/>
        <v>144.25634824667472</v>
      </c>
    </row>
    <row r="63" spans="1:16" x14ac:dyDescent="0.25">
      <c r="A63" s="213" t="s">
        <v>38</v>
      </c>
      <c r="B63" s="204">
        <v>580</v>
      </c>
      <c r="C63" s="214">
        <v>327</v>
      </c>
      <c r="D63" s="215">
        <v>300</v>
      </c>
      <c r="E63" s="205">
        <v>99</v>
      </c>
      <c r="F63" s="207">
        <v>9</v>
      </c>
      <c r="G63" s="208">
        <v>10</v>
      </c>
      <c r="H63" s="204">
        <v>8</v>
      </c>
      <c r="I63" s="205">
        <v>53</v>
      </c>
      <c r="J63" s="207">
        <v>32</v>
      </c>
      <c r="K63" s="216">
        <v>148</v>
      </c>
      <c r="L63" s="216">
        <v>473</v>
      </c>
      <c r="M63" s="217">
        <v>488</v>
      </c>
      <c r="N63" s="211">
        <f t="shared" si="4"/>
        <v>2527</v>
      </c>
      <c r="O63" s="212">
        <v>865</v>
      </c>
      <c r="P63" s="212">
        <f t="shared" si="5"/>
        <v>192.13872832369944</v>
      </c>
    </row>
    <row r="64" spans="1:16" x14ac:dyDescent="0.25">
      <c r="A64" s="213" t="s">
        <v>39</v>
      </c>
      <c r="B64" s="204">
        <v>54</v>
      </c>
      <c r="C64" s="214">
        <v>134</v>
      </c>
      <c r="D64" s="215">
        <v>116</v>
      </c>
      <c r="E64" s="205">
        <v>17</v>
      </c>
      <c r="F64" s="207">
        <v>2</v>
      </c>
      <c r="G64" s="208">
        <v>1</v>
      </c>
      <c r="H64" s="204">
        <v>5</v>
      </c>
      <c r="I64" s="205">
        <v>5</v>
      </c>
      <c r="J64" s="207">
        <v>8</v>
      </c>
      <c r="K64" s="216">
        <v>21</v>
      </c>
      <c r="L64" s="216">
        <v>32</v>
      </c>
      <c r="M64" s="217">
        <v>115</v>
      </c>
      <c r="N64" s="211">
        <f t="shared" si="4"/>
        <v>510</v>
      </c>
      <c r="O64" s="212">
        <v>89</v>
      </c>
      <c r="P64" s="212">
        <f t="shared" si="5"/>
        <v>473.03370786516854</v>
      </c>
    </row>
    <row r="65" spans="1:16" x14ac:dyDescent="0.25">
      <c r="A65" s="213" t="s">
        <v>57</v>
      </c>
      <c r="B65" s="204">
        <v>7</v>
      </c>
      <c r="C65" s="214">
        <v>47</v>
      </c>
      <c r="D65" s="215">
        <v>1</v>
      </c>
      <c r="E65" s="205"/>
      <c r="F65" s="207"/>
      <c r="G65" s="208"/>
      <c r="H65" s="204"/>
      <c r="I65" s="205">
        <v>2</v>
      </c>
      <c r="J65" s="207">
        <v>5</v>
      </c>
      <c r="K65" s="216">
        <v>5</v>
      </c>
      <c r="L65" s="216">
        <v>6</v>
      </c>
      <c r="M65" s="217">
        <v>2</v>
      </c>
      <c r="N65" s="211">
        <f t="shared" si="4"/>
        <v>75</v>
      </c>
      <c r="O65" s="212">
        <v>7</v>
      </c>
      <c r="P65" s="212">
        <f t="shared" si="5"/>
        <v>971.42857142857133</v>
      </c>
    </row>
    <row r="66" spans="1:16" x14ac:dyDescent="0.25">
      <c r="A66" s="213" t="s">
        <v>86</v>
      </c>
      <c r="B66" s="204">
        <v>21</v>
      </c>
      <c r="C66" s="214">
        <v>48</v>
      </c>
      <c r="D66" s="215">
        <v>21</v>
      </c>
      <c r="E66" s="205">
        <v>10</v>
      </c>
      <c r="F66" s="207"/>
      <c r="G66" s="208"/>
      <c r="H66" s="204"/>
      <c r="I66" s="205"/>
      <c r="J66" s="207">
        <v>2</v>
      </c>
      <c r="K66" s="216">
        <v>1</v>
      </c>
      <c r="L66" s="216">
        <v>17</v>
      </c>
      <c r="M66" s="217">
        <v>7</v>
      </c>
      <c r="N66" s="211">
        <f t="shared" si="4"/>
        <v>127</v>
      </c>
      <c r="O66" s="212">
        <v>14</v>
      </c>
      <c r="P66" s="212">
        <f t="shared" si="5"/>
        <v>807.14285714285711</v>
      </c>
    </row>
    <row r="67" spans="1:16" x14ac:dyDescent="0.25">
      <c r="A67" s="213" t="s">
        <v>78</v>
      </c>
      <c r="B67" s="204">
        <v>10</v>
      </c>
      <c r="C67" s="214">
        <v>8</v>
      </c>
      <c r="D67" s="215">
        <v>5</v>
      </c>
      <c r="E67" s="205">
        <v>6</v>
      </c>
      <c r="F67" s="207"/>
      <c r="G67" s="208"/>
      <c r="H67" s="204"/>
      <c r="I67" s="205"/>
      <c r="J67" s="207">
        <v>4</v>
      </c>
      <c r="K67" s="216">
        <v>7</v>
      </c>
      <c r="L67" s="216">
        <v>23</v>
      </c>
      <c r="M67" s="217">
        <v>7</v>
      </c>
      <c r="N67" s="211">
        <f t="shared" si="4"/>
        <v>70</v>
      </c>
      <c r="O67" s="212">
        <v>27</v>
      </c>
      <c r="P67" s="212">
        <f t="shared" si="5"/>
        <v>159.25925925925927</v>
      </c>
    </row>
    <row r="68" spans="1:16" x14ac:dyDescent="0.25">
      <c r="A68" s="213" t="s">
        <v>79</v>
      </c>
      <c r="B68" s="204">
        <v>5</v>
      </c>
      <c r="C68" s="214">
        <v>18</v>
      </c>
      <c r="D68" s="215">
        <v>29</v>
      </c>
      <c r="E68" s="205">
        <v>16</v>
      </c>
      <c r="F68" s="207">
        <v>2</v>
      </c>
      <c r="G68" s="208"/>
      <c r="H68" s="204"/>
      <c r="I68" s="205">
        <v>3</v>
      </c>
      <c r="J68" s="207">
        <v>31</v>
      </c>
      <c r="K68" s="216">
        <v>13</v>
      </c>
      <c r="L68" s="216">
        <v>22</v>
      </c>
      <c r="M68" s="217">
        <v>28</v>
      </c>
      <c r="N68" s="211">
        <f t="shared" si="4"/>
        <v>167</v>
      </c>
      <c r="O68" s="212">
        <v>39</v>
      </c>
      <c r="P68" s="212">
        <f t="shared" si="5"/>
        <v>328.20512820512818</v>
      </c>
    </row>
    <row r="69" spans="1:16" x14ac:dyDescent="0.25">
      <c r="A69" s="213" t="s">
        <v>80</v>
      </c>
      <c r="B69" s="204">
        <v>214</v>
      </c>
      <c r="C69" s="214">
        <v>172</v>
      </c>
      <c r="D69" s="215">
        <v>159</v>
      </c>
      <c r="E69" s="205">
        <v>216</v>
      </c>
      <c r="F69" s="207">
        <v>94</v>
      </c>
      <c r="G69" s="208">
        <v>54</v>
      </c>
      <c r="H69" s="204">
        <v>61</v>
      </c>
      <c r="I69" s="205">
        <v>96</v>
      </c>
      <c r="J69" s="207">
        <v>146</v>
      </c>
      <c r="K69" s="216">
        <v>255</v>
      </c>
      <c r="L69" s="216">
        <v>271</v>
      </c>
      <c r="M69" s="217">
        <v>364</v>
      </c>
      <c r="N69" s="211">
        <f t="shared" si="4"/>
        <v>2102</v>
      </c>
      <c r="O69" s="212">
        <v>1247</v>
      </c>
      <c r="P69" s="212">
        <f t="shared" si="5"/>
        <v>68.564554931836412</v>
      </c>
    </row>
    <row r="70" spans="1:16" x14ac:dyDescent="0.25">
      <c r="A70" s="213" t="s">
        <v>81</v>
      </c>
      <c r="B70" s="204">
        <v>4</v>
      </c>
      <c r="C70" s="214">
        <v>1</v>
      </c>
      <c r="D70" s="215"/>
      <c r="E70" s="205"/>
      <c r="F70" s="207"/>
      <c r="G70" s="208"/>
      <c r="H70" s="204">
        <v>3</v>
      </c>
      <c r="I70" s="205"/>
      <c r="J70" s="207"/>
      <c r="K70" s="216">
        <v>1</v>
      </c>
      <c r="L70" s="216">
        <v>1</v>
      </c>
      <c r="M70" s="217">
        <v>5</v>
      </c>
      <c r="N70" s="211">
        <f t="shared" si="4"/>
        <v>15</v>
      </c>
      <c r="O70" s="212">
        <v>10</v>
      </c>
      <c r="P70" s="212">
        <f t="shared" si="5"/>
        <v>50</v>
      </c>
    </row>
    <row r="71" spans="1:16" x14ac:dyDescent="0.25">
      <c r="A71" s="213" t="s">
        <v>82</v>
      </c>
      <c r="B71" s="204">
        <v>22</v>
      </c>
      <c r="C71" s="214">
        <v>27</v>
      </c>
      <c r="D71" s="215">
        <v>13</v>
      </c>
      <c r="E71" s="205">
        <v>21</v>
      </c>
      <c r="F71" s="207"/>
      <c r="G71" s="208"/>
      <c r="H71" s="204"/>
      <c r="I71" s="205"/>
      <c r="J71" s="207">
        <v>4</v>
      </c>
      <c r="K71" s="216">
        <v>12</v>
      </c>
      <c r="L71" s="216">
        <v>24</v>
      </c>
      <c r="M71" s="217">
        <v>22</v>
      </c>
      <c r="N71" s="211">
        <f t="shared" si="4"/>
        <v>145</v>
      </c>
      <c r="O71" s="212">
        <v>83</v>
      </c>
      <c r="P71" s="212">
        <f t="shared" si="5"/>
        <v>74.698795180722882</v>
      </c>
    </row>
    <row r="72" spans="1:16" x14ac:dyDescent="0.25">
      <c r="A72" s="213" t="s">
        <v>113</v>
      </c>
      <c r="B72" s="204">
        <v>61</v>
      </c>
      <c r="C72" s="214">
        <v>34</v>
      </c>
      <c r="D72" s="215">
        <v>56</v>
      </c>
      <c r="E72" s="205">
        <v>28</v>
      </c>
      <c r="F72" s="207">
        <v>1</v>
      </c>
      <c r="G72" s="208"/>
      <c r="H72" s="204"/>
      <c r="I72" s="205">
        <v>2</v>
      </c>
      <c r="J72" s="207">
        <v>10</v>
      </c>
      <c r="K72" s="216">
        <v>48</v>
      </c>
      <c r="L72" s="216">
        <v>48</v>
      </c>
      <c r="M72" s="217">
        <v>47</v>
      </c>
      <c r="N72" s="211">
        <f t="shared" si="4"/>
        <v>335</v>
      </c>
      <c r="O72" s="212">
        <v>95</v>
      </c>
      <c r="P72" s="212">
        <f t="shared" si="5"/>
        <v>252.63157894736841</v>
      </c>
    </row>
    <row r="73" spans="1:16" x14ac:dyDescent="0.25">
      <c r="A73" s="213" t="s">
        <v>114</v>
      </c>
      <c r="B73" s="204">
        <v>10</v>
      </c>
      <c r="C73" s="214">
        <v>9</v>
      </c>
      <c r="D73" s="215">
        <v>19</v>
      </c>
      <c r="E73" s="205">
        <v>12</v>
      </c>
      <c r="F73" s="207">
        <v>1</v>
      </c>
      <c r="G73" s="208"/>
      <c r="H73" s="204">
        <v>4</v>
      </c>
      <c r="I73" s="205">
        <v>5</v>
      </c>
      <c r="J73" s="207">
        <v>5</v>
      </c>
      <c r="K73" s="216">
        <v>23</v>
      </c>
      <c r="L73" s="216">
        <v>18</v>
      </c>
      <c r="M73" s="217">
        <v>27</v>
      </c>
      <c r="N73" s="211">
        <f t="shared" si="4"/>
        <v>133</v>
      </c>
      <c r="O73" s="212">
        <v>60</v>
      </c>
      <c r="P73" s="212">
        <f t="shared" si="5"/>
        <v>121.66666666666666</v>
      </c>
    </row>
    <row r="74" spans="1:16" x14ac:dyDescent="0.25">
      <c r="A74" s="213" t="s">
        <v>83</v>
      </c>
      <c r="B74" s="204">
        <v>15</v>
      </c>
      <c r="C74" s="214">
        <v>10</v>
      </c>
      <c r="D74" s="215">
        <v>6</v>
      </c>
      <c r="E74" s="205">
        <v>17</v>
      </c>
      <c r="F74" s="207">
        <v>3</v>
      </c>
      <c r="G74" s="208"/>
      <c r="H74" s="204"/>
      <c r="I74" s="205">
        <v>3</v>
      </c>
      <c r="J74" s="207">
        <v>4</v>
      </c>
      <c r="K74" s="216">
        <v>4</v>
      </c>
      <c r="L74" s="216">
        <v>12</v>
      </c>
      <c r="M74" s="217">
        <v>6</v>
      </c>
      <c r="N74" s="211">
        <f t="shared" si="4"/>
        <v>80</v>
      </c>
      <c r="O74" s="212">
        <v>20</v>
      </c>
      <c r="P74" s="212">
        <f t="shared" si="5"/>
        <v>300</v>
      </c>
    </row>
    <row r="75" spans="1:16" x14ac:dyDescent="0.25">
      <c r="A75" s="213" t="s">
        <v>115</v>
      </c>
      <c r="B75" s="204">
        <v>70</v>
      </c>
      <c r="C75" s="214">
        <v>79</v>
      </c>
      <c r="D75" s="215">
        <v>51</v>
      </c>
      <c r="E75" s="205">
        <v>36</v>
      </c>
      <c r="F75" s="207">
        <v>33</v>
      </c>
      <c r="G75" s="208">
        <v>4</v>
      </c>
      <c r="H75" s="204">
        <v>16</v>
      </c>
      <c r="I75" s="205">
        <v>17</v>
      </c>
      <c r="J75" s="207">
        <v>27</v>
      </c>
      <c r="K75" s="216">
        <v>36</v>
      </c>
      <c r="L75" s="216">
        <v>60</v>
      </c>
      <c r="M75" s="217">
        <v>68</v>
      </c>
      <c r="N75" s="211">
        <f t="shared" si="4"/>
        <v>497</v>
      </c>
      <c r="O75" s="212">
        <v>305</v>
      </c>
      <c r="P75" s="212">
        <f t="shared" si="5"/>
        <v>62.950819672131153</v>
      </c>
    </row>
    <row r="76" spans="1:16" x14ac:dyDescent="0.25">
      <c r="A76" s="213" t="s">
        <v>44</v>
      </c>
      <c r="B76" s="204">
        <v>126</v>
      </c>
      <c r="C76" s="214">
        <v>239</v>
      </c>
      <c r="D76" s="215">
        <v>143</v>
      </c>
      <c r="E76" s="205">
        <v>22</v>
      </c>
      <c r="F76" s="207">
        <v>3</v>
      </c>
      <c r="G76" s="208"/>
      <c r="H76" s="204">
        <v>6</v>
      </c>
      <c r="I76" s="205">
        <v>12</v>
      </c>
      <c r="J76" s="207">
        <v>9</v>
      </c>
      <c r="K76" s="216">
        <v>49</v>
      </c>
      <c r="L76" s="216">
        <v>310</v>
      </c>
      <c r="M76" s="217">
        <v>95</v>
      </c>
      <c r="N76" s="211">
        <f t="shared" si="4"/>
        <v>1014</v>
      </c>
      <c r="O76" s="212">
        <v>267</v>
      </c>
      <c r="P76" s="212">
        <f t="shared" si="5"/>
        <v>279.77528089887642</v>
      </c>
    </row>
    <row r="77" spans="1:16" x14ac:dyDescent="0.25">
      <c r="A77" s="213" t="s">
        <v>45</v>
      </c>
      <c r="B77" s="204">
        <v>67</v>
      </c>
      <c r="C77" s="214">
        <v>117</v>
      </c>
      <c r="D77" s="215">
        <v>70</v>
      </c>
      <c r="E77" s="205">
        <v>76</v>
      </c>
      <c r="F77" s="207">
        <v>4</v>
      </c>
      <c r="G77" s="208">
        <v>4</v>
      </c>
      <c r="H77" s="204">
        <v>2</v>
      </c>
      <c r="I77" s="205">
        <v>13</v>
      </c>
      <c r="J77" s="207">
        <v>13</v>
      </c>
      <c r="K77" s="216">
        <v>51</v>
      </c>
      <c r="L77" s="216">
        <v>88</v>
      </c>
      <c r="M77" s="217">
        <v>144</v>
      </c>
      <c r="N77" s="211">
        <f t="shared" si="4"/>
        <v>649</v>
      </c>
      <c r="O77" s="212">
        <v>296</v>
      </c>
      <c r="P77" s="212">
        <f t="shared" si="5"/>
        <v>119.25675675675676</v>
      </c>
    </row>
    <row r="78" spans="1:16" x14ac:dyDescent="0.25">
      <c r="A78" s="213" t="s">
        <v>46</v>
      </c>
      <c r="B78" s="204">
        <v>19</v>
      </c>
      <c r="C78" s="214">
        <v>5</v>
      </c>
      <c r="D78" s="215">
        <v>14</v>
      </c>
      <c r="E78" s="205">
        <v>4</v>
      </c>
      <c r="F78" s="207">
        <v>13</v>
      </c>
      <c r="G78" s="208"/>
      <c r="H78" s="204">
        <v>2</v>
      </c>
      <c r="I78" s="205">
        <v>6</v>
      </c>
      <c r="J78" s="207">
        <v>2</v>
      </c>
      <c r="K78" s="216">
        <v>11</v>
      </c>
      <c r="L78" s="216">
        <v>24</v>
      </c>
      <c r="M78" s="217">
        <v>17</v>
      </c>
      <c r="N78" s="211">
        <f t="shared" si="4"/>
        <v>117</v>
      </c>
      <c r="O78" s="212">
        <v>51</v>
      </c>
      <c r="P78" s="212">
        <f t="shared" si="5"/>
        <v>129.41176470588235</v>
      </c>
    </row>
    <row r="79" spans="1:16" x14ac:dyDescent="0.25">
      <c r="A79" s="213" t="s">
        <v>116</v>
      </c>
      <c r="B79" s="204">
        <v>60</v>
      </c>
      <c r="C79" s="214">
        <v>100</v>
      </c>
      <c r="D79" s="215">
        <v>97</v>
      </c>
      <c r="E79" s="205">
        <v>27</v>
      </c>
      <c r="F79" s="207">
        <v>1</v>
      </c>
      <c r="G79" s="208"/>
      <c r="H79" s="204"/>
      <c r="I79" s="205"/>
      <c r="J79" s="207">
        <v>9</v>
      </c>
      <c r="K79" s="216">
        <v>30</v>
      </c>
      <c r="L79" s="216">
        <v>175</v>
      </c>
      <c r="M79" s="217">
        <v>100</v>
      </c>
      <c r="N79" s="211">
        <f t="shared" si="4"/>
        <v>599</v>
      </c>
      <c r="O79" s="212">
        <v>125</v>
      </c>
      <c r="P79" s="212">
        <f t="shared" si="5"/>
        <v>379.2</v>
      </c>
    </row>
    <row r="80" spans="1:16" x14ac:dyDescent="0.25">
      <c r="A80" s="213" t="s">
        <v>122</v>
      </c>
      <c r="B80" s="204">
        <v>3</v>
      </c>
      <c r="C80" s="214">
        <v>0</v>
      </c>
      <c r="D80" s="215"/>
      <c r="E80" s="205">
        <v>9</v>
      </c>
      <c r="F80" s="207"/>
      <c r="G80" s="208">
        <v>1</v>
      </c>
      <c r="H80" s="204"/>
      <c r="I80" s="205"/>
      <c r="J80" s="207"/>
      <c r="K80" s="216">
        <v>7</v>
      </c>
      <c r="L80" s="216">
        <v>6</v>
      </c>
      <c r="M80" s="217">
        <v>21</v>
      </c>
      <c r="N80" s="211">
        <f t="shared" si="4"/>
        <v>47</v>
      </c>
      <c r="O80" s="212">
        <v>11</v>
      </c>
      <c r="P80" s="212">
        <f t="shared" si="5"/>
        <v>327.27272727272731</v>
      </c>
    </row>
    <row r="81" spans="1:16" x14ac:dyDescent="0.25">
      <c r="A81" s="213" t="s">
        <v>47</v>
      </c>
      <c r="B81" s="204">
        <v>91</v>
      </c>
      <c r="C81" s="214">
        <v>75</v>
      </c>
      <c r="D81" s="215">
        <v>51</v>
      </c>
      <c r="E81" s="205">
        <v>32</v>
      </c>
      <c r="F81" s="207">
        <v>2</v>
      </c>
      <c r="G81" s="208"/>
      <c r="H81" s="204">
        <v>5</v>
      </c>
      <c r="I81" s="205"/>
      <c r="J81" s="207">
        <v>3</v>
      </c>
      <c r="K81" s="216">
        <v>42</v>
      </c>
      <c r="L81" s="216">
        <v>58</v>
      </c>
      <c r="M81" s="217">
        <v>75</v>
      </c>
      <c r="N81" s="211">
        <f t="shared" si="4"/>
        <v>434</v>
      </c>
      <c r="O81" s="212">
        <v>135</v>
      </c>
      <c r="P81" s="212">
        <f t="shared" si="5"/>
        <v>221.48148148148147</v>
      </c>
    </row>
    <row r="82" spans="1:16" x14ac:dyDescent="0.25">
      <c r="A82" s="213" t="s">
        <v>48</v>
      </c>
      <c r="B82" s="204">
        <v>105</v>
      </c>
      <c r="C82" s="214">
        <v>113</v>
      </c>
      <c r="D82" s="215">
        <v>54</v>
      </c>
      <c r="E82" s="205">
        <v>37</v>
      </c>
      <c r="F82" s="207">
        <v>5</v>
      </c>
      <c r="G82" s="208">
        <v>4</v>
      </c>
      <c r="H82" s="204">
        <v>3</v>
      </c>
      <c r="I82" s="205">
        <v>9</v>
      </c>
      <c r="J82" s="207">
        <v>9</v>
      </c>
      <c r="K82" s="216">
        <v>64</v>
      </c>
      <c r="L82" s="216">
        <v>78</v>
      </c>
      <c r="M82" s="217">
        <v>101</v>
      </c>
      <c r="N82" s="211">
        <f t="shared" si="4"/>
        <v>582</v>
      </c>
      <c r="O82" s="212">
        <v>135</v>
      </c>
      <c r="P82" s="212">
        <f t="shared" si="5"/>
        <v>331.11111111111109</v>
      </c>
    </row>
    <row r="83" spans="1:16" x14ac:dyDescent="0.25">
      <c r="A83" s="213" t="s">
        <v>49</v>
      </c>
      <c r="B83" s="204">
        <v>26</v>
      </c>
      <c r="C83" s="214">
        <v>35</v>
      </c>
      <c r="D83" s="215">
        <v>66</v>
      </c>
      <c r="E83" s="205">
        <v>24</v>
      </c>
      <c r="F83" s="207">
        <v>15</v>
      </c>
      <c r="G83" s="208">
        <v>1</v>
      </c>
      <c r="H83" s="204">
        <v>1</v>
      </c>
      <c r="I83" s="205">
        <v>11</v>
      </c>
      <c r="J83" s="207">
        <v>13</v>
      </c>
      <c r="K83" s="216">
        <v>34</v>
      </c>
      <c r="L83" s="216">
        <v>67</v>
      </c>
      <c r="M83" s="217">
        <v>150</v>
      </c>
      <c r="N83" s="211">
        <f t="shared" si="4"/>
        <v>443</v>
      </c>
      <c r="O83" s="212">
        <v>128</v>
      </c>
      <c r="P83" s="212">
        <f t="shared" si="5"/>
        <v>246.09375</v>
      </c>
    </row>
    <row r="84" spans="1:16" x14ac:dyDescent="0.25">
      <c r="A84" s="213" t="s">
        <v>50</v>
      </c>
      <c r="B84" s="204">
        <v>22</v>
      </c>
      <c r="C84" s="214">
        <v>18</v>
      </c>
      <c r="D84" s="215">
        <v>8</v>
      </c>
      <c r="E84" s="205">
        <v>7</v>
      </c>
      <c r="F84" s="207">
        <v>1</v>
      </c>
      <c r="G84" s="208"/>
      <c r="H84" s="204"/>
      <c r="I84" s="205">
        <v>1</v>
      </c>
      <c r="J84" s="207">
        <v>3</v>
      </c>
      <c r="K84" s="216">
        <v>19</v>
      </c>
      <c r="L84" s="216">
        <v>16</v>
      </c>
      <c r="M84" s="217">
        <v>32</v>
      </c>
      <c r="N84" s="211">
        <f t="shared" si="4"/>
        <v>127</v>
      </c>
      <c r="O84" s="212">
        <v>46</v>
      </c>
      <c r="P84" s="212">
        <f t="shared" si="5"/>
        <v>176.08695652173913</v>
      </c>
    </row>
    <row r="85" spans="1:16" x14ac:dyDescent="0.25">
      <c r="A85" s="213" t="s">
        <v>51</v>
      </c>
      <c r="B85" s="204">
        <v>42</v>
      </c>
      <c r="C85" s="214">
        <v>60</v>
      </c>
      <c r="D85" s="215">
        <v>26</v>
      </c>
      <c r="E85" s="205">
        <v>19</v>
      </c>
      <c r="F85" s="207"/>
      <c r="G85" s="208"/>
      <c r="H85" s="204">
        <v>3</v>
      </c>
      <c r="I85" s="205">
        <v>5</v>
      </c>
      <c r="J85" s="207">
        <v>4</v>
      </c>
      <c r="K85" s="216">
        <v>35</v>
      </c>
      <c r="L85" s="216">
        <v>70</v>
      </c>
      <c r="M85" s="217">
        <v>32</v>
      </c>
      <c r="N85" s="211">
        <f t="shared" si="4"/>
        <v>296</v>
      </c>
      <c r="O85" s="212">
        <v>121</v>
      </c>
      <c r="P85" s="212">
        <f t="shared" si="5"/>
        <v>144.62809917355372</v>
      </c>
    </row>
    <row r="86" spans="1:16" x14ac:dyDescent="0.25">
      <c r="A86" s="213" t="s">
        <v>40</v>
      </c>
      <c r="B86" s="204">
        <v>352</v>
      </c>
      <c r="C86" s="214">
        <v>365</v>
      </c>
      <c r="D86" s="215">
        <v>253</v>
      </c>
      <c r="E86" s="205">
        <v>91</v>
      </c>
      <c r="F86" s="207">
        <v>5</v>
      </c>
      <c r="G86" s="208">
        <v>2</v>
      </c>
      <c r="H86" s="204">
        <v>13</v>
      </c>
      <c r="I86" s="205">
        <v>5</v>
      </c>
      <c r="J86" s="207">
        <v>17</v>
      </c>
      <c r="K86" s="216">
        <v>119</v>
      </c>
      <c r="L86" s="216">
        <v>432</v>
      </c>
      <c r="M86" s="217">
        <v>362</v>
      </c>
      <c r="N86" s="211">
        <f t="shared" si="4"/>
        <v>2016</v>
      </c>
      <c r="O86" s="212">
        <v>734</v>
      </c>
      <c r="P86" s="212">
        <f t="shared" si="5"/>
        <v>174.65940054495911</v>
      </c>
    </row>
    <row r="87" spans="1:16" x14ac:dyDescent="0.25">
      <c r="A87" s="219" t="s">
        <v>52</v>
      </c>
      <c r="B87" s="220">
        <v>10</v>
      </c>
      <c r="C87" s="221">
        <v>9</v>
      </c>
      <c r="D87" s="222">
        <v>35</v>
      </c>
      <c r="E87" s="216">
        <v>137</v>
      </c>
      <c r="F87" s="216">
        <v>3</v>
      </c>
      <c r="G87" s="223"/>
      <c r="H87" s="204">
        <v>2</v>
      </c>
      <c r="I87" s="214">
        <v>16</v>
      </c>
      <c r="J87" s="216">
        <v>2</v>
      </c>
      <c r="K87" s="224">
        <v>14</v>
      </c>
      <c r="L87" s="224">
        <v>25</v>
      </c>
      <c r="M87" s="225">
        <v>43</v>
      </c>
      <c r="N87" s="211">
        <f t="shared" si="4"/>
        <v>296</v>
      </c>
      <c r="O87" s="212">
        <v>55</v>
      </c>
      <c r="P87" s="212">
        <f t="shared" si="5"/>
        <v>438.18181818181819</v>
      </c>
    </row>
    <row r="88" spans="1:16" x14ac:dyDescent="0.25">
      <c r="A88" s="219" t="s">
        <v>53</v>
      </c>
      <c r="B88" s="220">
        <v>9</v>
      </c>
      <c r="C88" s="221">
        <v>4</v>
      </c>
      <c r="D88" s="222">
        <v>4</v>
      </c>
      <c r="E88" s="216">
        <v>2</v>
      </c>
      <c r="F88" s="216"/>
      <c r="G88" s="223"/>
      <c r="H88" s="204"/>
      <c r="I88" s="214"/>
      <c r="J88" s="216">
        <v>5</v>
      </c>
      <c r="K88" s="224"/>
      <c r="L88" s="224">
        <v>6</v>
      </c>
      <c r="M88" s="225">
        <v>28</v>
      </c>
      <c r="N88" s="211">
        <f t="shared" si="4"/>
        <v>58</v>
      </c>
      <c r="O88" s="212">
        <v>25</v>
      </c>
      <c r="P88" s="212">
        <f t="shared" si="5"/>
        <v>132</v>
      </c>
    </row>
    <row r="89" spans="1:16" x14ac:dyDescent="0.25">
      <c r="A89" s="219" t="s">
        <v>88</v>
      </c>
      <c r="B89" s="220">
        <v>27</v>
      </c>
      <c r="C89" s="221">
        <v>10</v>
      </c>
      <c r="D89" s="222">
        <v>6</v>
      </c>
      <c r="E89" s="216">
        <v>3</v>
      </c>
      <c r="F89" s="216"/>
      <c r="G89" s="223"/>
      <c r="H89" s="204"/>
      <c r="I89" s="214">
        <v>3</v>
      </c>
      <c r="J89" s="216"/>
      <c r="K89" s="224">
        <v>4</v>
      </c>
      <c r="L89" s="224">
        <v>6</v>
      </c>
      <c r="M89" s="225">
        <v>11</v>
      </c>
      <c r="N89" s="211">
        <f t="shared" si="4"/>
        <v>70</v>
      </c>
      <c r="O89" s="212">
        <v>43</v>
      </c>
      <c r="P89" s="212">
        <f t="shared" si="5"/>
        <v>62.790697674418603</v>
      </c>
    </row>
    <row r="90" spans="1:16" x14ac:dyDescent="0.25">
      <c r="A90" s="219" t="s">
        <v>54</v>
      </c>
      <c r="B90" s="220">
        <v>144</v>
      </c>
      <c r="C90" s="221">
        <v>99</v>
      </c>
      <c r="D90" s="222">
        <v>48</v>
      </c>
      <c r="E90" s="216">
        <v>113</v>
      </c>
      <c r="F90" s="216">
        <v>17</v>
      </c>
      <c r="G90" s="223">
        <v>4</v>
      </c>
      <c r="H90" s="204">
        <v>21</v>
      </c>
      <c r="I90" s="214">
        <v>13</v>
      </c>
      <c r="J90" s="216">
        <v>46</v>
      </c>
      <c r="K90" s="224">
        <v>65</v>
      </c>
      <c r="L90" s="224">
        <v>58</v>
      </c>
      <c r="M90" s="225">
        <v>26</v>
      </c>
      <c r="N90" s="211">
        <f t="shared" si="4"/>
        <v>654</v>
      </c>
      <c r="O90" s="212">
        <v>269</v>
      </c>
      <c r="P90" s="212">
        <f t="shared" ref="P90:P91" si="6">SUM(N90-O90)/O90*100</f>
        <v>143.12267657992567</v>
      </c>
    </row>
    <row r="91" spans="1:16" x14ac:dyDescent="0.25">
      <c r="A91" s="219" t="s">
        <v>55</v>
      </c>
      <c r="B91" s="220">
        <v>12</v>
      </c>
      <c r="C91" s="221">
        <v>18</v>
      </c>
      <c r="D91" s="222">
        <v>13</v>
      </c>
      <c r="E91" s="216">
        <v>4</v>
      </c>
      <c r="F91" s="216">
        <v>6</v>
      </c>
      <c r="G91" s="223">
        <v>1</v>
      </c>
      <c r="H91" s="204">
        <v>1</v>
      </c>
      <c r="I91" s="214"/>
      <c r="J91" s="216">
        <v>29</v>
      </c>
      <c r="K91" s="224">
        <v>2</v>
      </c>
      <c r="L91" s="224">
        <v>3</v>
      </c>
      <c r="M91" s="225">
        <v>11</v>
      </c>
      <c r="N91" s="211">
        <f t="shared" si="4"/>
        <v>100</v>
      </c>
      <c r="O91" s="212">
        <v>105</v>
      </c>
      <c r="P91" s="218">
        <f t="shared" si="6"/>
        <v>-4.7619047619047619</v>
      </c>
    </row>
    <row r="92" spans="1:16" ht="15.75" thickBot="1" x14ac:dyDescent="0.3">
      <c r="A92" s="219" t="s">
        <v>41</v>
      </c>
      <c r="B92" s="220">
        <v>5833</v>
      </c>
      <c r="C92" s="221">
        <v>4210</v>
      </c>
      <c r="D92" s="222">
        <v>4167</v>
      </c>
      <c r="E92" s="226">
        <v>2315</v>
      </c>
      <c r="F92" s="227">
        <v>591</v>
      </c>
      <c r="G92" s="228">
        <v>226</v>
      </c>
      <c r="H92" s="229">
        <v>233</v>
      </c>
      <c r="I92" s="226">
        <v>312</v>
      </c>
      <c r="J92" s="227">
        <v>890</v>
      </c>
      <c r="K92" s="224">
        <v>2048</v>
      </c>
      <c r="L92" s="224">
        <v>3730</v>
      </c>
      <c r="M92" s="225">
        <v>4338</v>
      </c>
      <c r="N92" s="230">
        <f t="shared" si="4"/>
        <v>28893</v>
      </c>
      <c r="O92" s="231">
        <v>5819</v>
      </c>
      <c r="P92" s="232">
        <f t="shared" ref="P92:P93" si="7">SUM(N92-O92)/O92*100</f>
        <v>396.52861316377385</v>
      </c>
    </row>
    <row r="93" spans="1:16" ht="15.75" thickBot="1" x14ac:dyDescent="0.3">
      <c r="A93" s="233" t="s">
        <v>42</v>
      </c>
      <c r="B93" s="234">
        <f t="shared" ref="B93:O93" si="8">SUM(B23:B92)</f>
        <v>23853</v>
      </c>
      <c r="C93" s="234">
        <f t="shared" si="8"/>
        <v>21379</v>
      </c>
      <c r="D93" s="234">
        <f t="shared" si="8"/>
        <v>18973</v>
      </c>
      <c r="E93" s="234">
        <f t="shared" si="8"/>
        <v>8663</v>
      </c>
      <c r="F93" s="234">
        <f t="shared" si="8"/>
        <v>1797</v>
      </c>
      <c r="G93" s="234">
        <f t="shared" si="8"/>
        <v>1048</v>
      </c>
      <c r="H93" s="234">
        <f t="shared" si="8"/>
        <v>1058</v>
      </c>
      <c r="I93" s="234">
        <f t="shared" si="8"/>
        <v>1574</v>
      </c>
      <c r="J93" s="235">
        <f t="shared" si="8"/>
        <v>3910</v>
      </c>
      <c r="K93" s="235">
        <f t="shared" si="8"/>
        <v>11238</v>
      </c>
      <c r="L93" s="234">
        <f t="shared" si="8"/>
        <v>21680</v>
      </c>
      <c r="M93" s="234">
        <f t="shared" si="8"/>
        <v>21732</v>
      </c>
      <c r="N93" s="236">
        <f t="shared" si="8"/>
        <v>136905</v>
      </c>
      <c r="O93" s="237">
        <f t="shared" si="8"/>
        <v>47665</v>
      </c>
      <c r="P93" s="238">
        <f t="shared" si="7"/>
        <v>187.22332948704502</v>
      </c>
    </row>
  </sheetData>
  <mergeCells count="12">
    <mergeCell ref="A5:N5"/>
    <mergeCell ref="O5:Q5"/>
    <mergeCell ref="A1:Q1"/>
    <mergeCell ref="A2:Q2"/>
    <mergeCell ref="A3:A4"/>
    <mergeCell ref="B3:M3"/>
    <mergeCell ref="P3:P4"/>
    <mergeCell ref="A17:P17"/>
    <mergeCell ref="A18:P18"/>
    <mergeCell ref="A19:P19"/>
    <mergeCell ref="A20:A21"/>
    <mergeCell ref="P20:P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0"/>
  <sheetViews>
    <sheetView workbookViewId="0">
      <selection activeCell="Q11" sqref="Q11"/>
    </sheetView>
  </sheetViews>
  <sheetFormatPr baseColWidth="10" defaultRowHeight="15" x14ac:dyDescent="0.25"/>
  <cols>
    <col min="2" max="2" width="34.5703125" bestFit="1" customWidth="1"/>
  </cols>
  <sheetData>
    <row r="1" spans="2:15" ht="15.75" thickBot="1" x14ac:dyDescent="0.3"/>
    <row r="2" spans="2:15" ht="15.75" thickBot="1" x14ac:dyDescent="0.3">
      <c r="B2" s="239" t="s">
        <v>126</v>
      </c>
      <c r="C2" s="240" t="s">
        <v>89</v>
      </c>
      <c r="D2" s="240" t="s">
        <v>90</v>
      </c>
      <c r="E2" s="240" t="s">
        <v>91</v>
      </c>
      <c r="F2" s="240" t="s">
        <v>92</v>
      </c>
      <c r="G2" s="240" t="s">
        <v>93</v>
      </c>
      <c r="H2" s="240" t="s">
        <v>94</v>
      </c>
      <c r="I2" s="240" t="s">
        <v>127</v>
      </c>
      <c r="J2" s="240" t="s">
        <v>95</v>
      </c>
      <c r="K2" s="240" t="s">
        <v>96</v>
      </c>
      <c r="L2" s="240" t="s">
        <v>97</v>
      </c>
      <c r="M2" s="240" t="s">
        <v>98</v>
      </c>
      <c r="N2" s="240" t="s">
        <v>99</v>
      </c>
      <c r="O2" s="240" t="s">
        <v>42</v>
      </c>
    </row>
    <row r="3" spans="2:15" ht="15.75" thickBot="1" x14ac:dyDescent="0.3">
      <c r="B3" s="241" t="s">
        <v>128</v>
      </c>
      <c r="C3" s="242">
        <v>41027</v>
      </c>
      <c r="D3" s="242">
        <v>28178</v>
      </c>
      <c r="E3" s="242">
        <v>16735</v>
      </c>
      <c r="F3" s="242">
        <v>5343</v>
      </c>
      <c r="G3" s="242">
        <v>1526</v>
      </c>
      <c r="H3" s="243">
        <v>297</v>
      </c>
      <c r="I3" s="243">
        <v>302</v>
      </c>
      <c r="J3" s="243">
        <v>946</v>
      </c>
      <c r="K3" s="242">
        <v>4280</v>
      </c>
      <c r="L3" s="242">
        <v>8289</v>
      </c>
      <c r="M3" s="242">
        <v>18403</v>
      </c>
      <c r="N3" s="242">
        <v>20004</v>
      </c>
      <c r="O3" s="244">
        <v>145330</v>
      </c>
    </row>
    <row r="4" spans="2:15" ht="15.75" thickBot="1" x14ac:dyDescent="0.3">
      <c r="B4" s="241" t="s">
        <v>129</v>
      </c>
      <c r="C4" s="243">
        <v>14199</v>
      </c>
      <c r="D4" s="243">
        <v>18921</v>
      </c>
      <c r="E4" s="243">
        <v>9295</v>
      </c>
      <c r="F4" s="243">
        <v>4592</v>
      </c>
      <c r="G4" s="243">
        <v>2330</v>
      </c>
      <c r="H4" s="243">
        <v>1185</v>
      </c>
      <c r="I4" s="243">
        <v>1884</v>
      </c>
      <c r="J4" s="243">
        <v>1993</v>
      </c>
      <c r="K4" s="243">
        <v>4490</v>
      </c>
      <c r="L4" s="243">
        <v>5055</v>
      </c>
      <c r="M4" s="243">
        <v>7609</v>
      </c>
      <c r="N4" s="243">
        <v>7627</v>
      </c>
      <c r="O4" s="245">
        <v>79180</v>
      </c>
    </row>
    <row r="5" spans="2:15" ht="15.75" thickBot="1" x14ac:dyDescent="0.3">
      <c r="B5" s="241" t="s">
        <v>130</v>
      </c>
      <c r="C5" s="243">
        <v>2559</v>
      </c>
      <c r="D5" s="243">
        <v>4500</v>
      </c>
      <c r="E5" s="243">
        <v>7042</v>
      </c>
      <c r="F5" s="243">
        <v>2607</v>
      </c>
      <c r="G5" s="243">
        <v>542</v>
      </c>
      <c r="H5" s="243">
        <v>287</v>
      </c>
      <c r="I5" s="243">
        <v>266</v>
      </c>
      <c r="J5" s="243">
        <v>207</v>
      </c>
      <c r="K5" s="243">
        <v>466</v>
      </c>
      <c r="L5" s="243">
        <v>3133</v>
      </c>
      <c r="M5" s="243">
        <v>6726</v>
      </c>
      <c r="N5" s="243">
        <v>11184</v>
      </c>
      <c r="O5" s="245">
        <v>39519</v>
      </c>
    </row>
    <row r="6" spans="2:15" ht="15.75" thickBot="1" x14ac:dyDescent="0.3">
      <c r="B6" s="241" t="s">
        <v>131</v>
      </c>
      <c r="C6" s="243">
        <v>393</v>
      </c>
      <c r="D6" s="243">
        <v>1120</v>
      </c>
      <c r="E6" s="243">
        <v>1940</v>
      </c>
      <c r="F6" s="243">
        <v>517</v>
      </c>
      <c r="G6" s="243">
        <v>58</v>
      </c>
      <c r="H6" s="243">
        <v>29</v>
      </c>
      <c r="I6" s="243">
        <v>40</v>
      </c>
      <c r="J6" s="243">
        <v>58</v>
      </c>
      <c r="K6" s="243">
        <v>107</v>
      </c>
      <c r="L6" s="243">
        <v>786</v>
      </c>
      <c r="M6" s="243">
        <v>3161</v>
      </c>
      <c r="N6" s="243">
        <v>2000</v>
      </c>
      <c r="O6" s="245">
        <v>10209</v>
      </c>
    </row>
    <row r="7" spans="2:15" ht="15.75" thickBot="1" x14ac:dyDescent="0.3">
      <c r="B7" s="241" t="s">
        <v>132</v>
      </c>
      <c r="C7" s="243">
        <v>171</v>
      </c>
      <c r="D7" s="243">
        <v>533</v>
      </c>
      <c r="E7" s="243">
        <v>1201</v>
      </c>
      <c r="F7" s="243">
        <v>1058</v>
      </c>
      <c r="G7" s="243">
        <v>437</v>
      </c>
      <c r="H7" s="243">
        <v>187</v>
      </c>
      <c r="I7" s="243">
        <v>289</v>
      </c>
      <c r="J7" s="243">
        <v>290</v>
      </c>
      <c r="K7" s="243">
        <v>588</v>
      </c>
      <c r="L7" s="243">
        <v>1122</v>
      </c>
      <c r="M7" s="243">
        <v>1472</v>
      </c>
      <c r="N7" s="243">
        <v>1670</v>
      </c>
      <c r="O7" s="245">
        <v>9018</v>
      </c>
    </row>
    <row r="8" spans="2:15" ht="15.75" thickBot="1" x14ac:dyDescent="0.3">
      <c r="B8" s="241" t="s">
        <v>133</v>
      </c>
      <c r="C8" s="243">
        <v>235</v>
      </c>
      <c r="D8" s="243">
        <v>612</v>
      </c>
      <c r="E8" s="243">
        <v>1411</v>
      </c>
      <c r="F8" s="243">
        <v>519</v>
      </c>
      <c r="G8" s="243">
        <v>114</v>
      </c>
      <c r="H8" s="243">
        <v>26</v>
      </c>
      <c r="I8" s="243">
        <v>49</v>
      </c>
      <c r="J8" s="243">
        <v>76</v>
      </c>
      <c r="K8" s="243">
        <v>156</v>
      </c>
      <c r="L8" s="243">
        <v>804</v>
      </c>
      <c r="M8" s="243">
        <v>2223</v>
      </c>
      <c r="N8" s="243">
        <v>1597</v>
      </c>
      <c r="O8" s="245">
        <v>7822</v>
      </c>
    </row>
    <row r="9" spans="2:15" ht="15.75" thickBot="1" x14ac:dyDescent="0.3">
      <c r="B9" s="241" t="s">
        <v>134</v>
      </c>
      <c r="C9" s="243">
        <v>73</v>
      </c>
      <c r="D9" s="243">
        <v>461</v>
      </c>
      <c r="E9" s="243">
        <v>1220</v>
      </c>
      <c r="F9" s="243">
        <v>483</v>
      </c>
      <c r="G9" s="243">
        <v>118</v>
      </c>
      <c r="H9" s="243">
        <v>30</v>
      </c>
      <c r="I9" s="243">
        <v>89</v>
      </c>
      <c r="J9" s="243">
        <v>304</v>
      </c>
      <c r="K9" s="243">
        <v>296</v>
      </c>
      <c r="L9" s="243">
        <v>834</v>
      </c>
      <c r="M9" s="243">
        <v>2301</v>
      </c>
      <c r="N9" s="243">
        <v>1566</v>
      </c>
      <c r="O9" s="245">
        <v>7775</v>
      </c>
    </row>
    <row r="10" spans="2:15" ht="15.75" thickBot="1" x14ac:dyDescent="0.3">
      <c r="B10" s="241" t="s">
        <v>135</v>
      </c>
      <c r="C10" s="243">
        <v>258</v>
      </c>
      <c r="D10" s="243">
        <v>628</v>
      </c>
      <c r="E10" s="243">
        <v>1329</v>
      </c>
      <c r="F10" s="243">
        <v>503</v>
      </c>
      <c r="G10" s="243">
        <v>87</v>
      </c>
      <c r="H10" s="243">
        <v>29</v>
      </c>
      <c r="I10" s="243">
        <v>38</v>
      </c>
      <c r="J10" s="243">
        <v>58</v>
      </c>
      <c r="K10" s="243">
        <v>176</v>
      </c>
      <c r="L10" s="243">
        <v>908</v>
      </c>
      <c r="M10" s="243">
        <v>1934</v>
      </c>
      <c r="N10" s="243">
        <v>1329</v>
      </c>
      <c r="O10" s="245">
        <v>7277</v>
      </c>
    </row>
    <row r="11" spans="2:15" ht="15.75" thickBot="1" x14ac:dyDescent="0.3">
      <c r="B11" s="241" t="s">
        <v>136</v>
      </c>
      <c r="C11" s="243">
        <v>158</v>
      </c>
      <c r="D11" s="243">
        <v>476</v>
      </c>
      <c r="E11" s="243">
        <v>1055</v>
      </c>
      <c r="F11" s="243">
        <v>378</v>
      </c>
      <c r="G11" s="243">
        <v>100</v>
      </c>
      <c r="H11" s="243">
        <v>20</v>
      </c>
      <c r="I11" s="243">
        <v>28</v>
      </c>
      <c r="J11" s="243">
        <v>30</v>
      </c>
      <c r="K11" s="243">
        <v>70</v>
      </c>
      <c r="L11" s="243">
        <v>404</v>
      </c>
      <c r="M11" s="243">
        <v>1720</v>
      </c>
      <c r="N11" s="243">
        <v>1041</v>
      </c>
      <c r="O11" s="245">
        <v>5480</v>
      </c>
    </row>
    <row r="12" spans="2:15" ht="15.75" thickBot="1" x14ac:dyDescent="0.3">
      <c r="B12" s="241" t="s">
        <v>137</v>
      </c>
      <c r="C12" s="243">
        <v>203</v>
      </c>
      <c r="D12" s="243">
        <v>434</v>
      </c>
      <c r="E12" s="243">
        <v>551</v>
      </c>
      <c r="F12" s="243">
        <v>280</v>
      </c>
      <c r="G12" s="243">
        <v>49</v>
      </c>
      <c r="H12" s="243">
        <v>17</v>
      </c>
      <c r="I12" s="243">
        <v>18</v>
      </c>
      <c r="J12" s="243">
        <v>39</v>
      </c>
      <c r="K12" s="243">
        <v>123</v>
      </c>
      <c r="L12" s="243">
        <v>648</v>
      </c>
      <c r="M12" s="243">
        <v>946</v>
      </c>
      <c r="N12" s="243">
        <v>914</v>
      </c>
      <c r="O12" s="245">
        <v>4222</v>
      </c>
    </row>
    <row r="13" spans="2:15" ht="15.75" thickBot="1" x14ac:dyDescent="0.3">
      <c r="B13" s="241" t="s">
        <v>138</v>
      </c>
      <c r="C13" s="243">
        <v>75</v>
      </c>
      <c r="D13" s="243">
        <v>280</v>
      </c>
      <c r="E13" s="243">
        <v>851</v>
      </c>
      <c r="F13" s="243">
        <v>547</v>
      </c>
      <c r="G13" s="243">
        <v>149</v>
      </c>
      <c r="H13" s="243">
        <v>98</v>
      </c>
      <c r="I13" s="243">
        <v>111</v>
      </c>
      <c r="J13" s="243">
        <v>100</v>
      </c>
      <c r="K13" s="243">
        <v>194</v>
      </c>
      <c r="L13" s="243">
        <v>457</v>
      </c>
      <c r="M13" s="243">
        <v>643</v>
      </c>
      <c r="N13" s="243">
        <v>615</v>
      </c>
      <c r="O13" s="245">
        <v>4120</v>
      </c>
    </row>
    <row r="14" spans="2:15" ht="15.75" thickBot="1" x14ac:dyDescent="0.3">
      <c r="B14" s="241" t="s">
        <v>139</v>
      </c>
      <c r="C14" s="243">
        <v>28</v>
      </c>
      <c r="D14" s="243">
        <v>112</v>
      </c>
      <c r="E14" s="243">
        <v>626</v>
      </c>
      <c r="F14" s="243">
        <v>444</v>
      </c>
      <c r="G14" s="243">
        <v>207</v>
      </c>
      <c r="H14" s="243">
        <v>101</v>
      </c>
      <c r="I14" s="243">
        <v>266</v>
      </c>
      <c r="J14" s="243">
        <v>195</v>
      </c>
      <c r="K14" s="243">
        <v>9</v>
      </c>
      <c r="L14" s="243">
        <v>428</v>
      </c>
      <c r="M14" s="243">
        <v>783</v>
      </c>
      <c r="N14" s="243">
        <v>787</v>
      </c>
      <c r="O14" s="245">
        <v>3986</v>
      </c>
    </row>
    <row r="15" spans="2:15" ht="15.75" thickBot="1" x14ac:dyDescent="0.3">
      <c r="B15" s="241" t="s">
        <v>140</v>
      </c>
      <c r="C15" s="243">
        <v>222</v>
      </c>
      <c r="D15" s="243">
        <v>305</v>
      </c>
      <c r="E15" s="243">
        <v>580</v>
      </c>
      <c r="F15" s="243">
        <v>208</v>
      </c>
      <c r="G15" s="243">
        <v>30</v>
      </c>
      <c r="H15" s="243">
        <v>9</v>
      </c>
      <c r="I15" s="243">
        <v>14</v>
      </c>
      <c r="J15" s="243">
        <v>86</v>
      </c>
      <c r="K15" s="243">
        <v>74</v>
      </c>
      <c r="L15" s="243">
        <v>246</v>
      </c>
      <c r="M15" s="243">
        <v>976</v>
      </c>
      <c r="N15" s="243">
        <v>1200</v>
      </c>
      <c r="O15" s="245">
        <v>3950</v>
      </c>
    </row>
    <row r="16" spans="2:15" ht="15.75" thickBot="1" x14ac:dyDescent="0.3">
      <c r="B16" s="241" t="s">
        <v>141</v>
      </c>
      <c r="C16" s="243">
        <v>406</v>
      </c>
      <c r="D16" s="243">
        <v>655</v>
      </c>
      <c r="E16" s="243">
        <v>1175</v>
      </c>
      <c r="F16" s="243">
        <v>259</v>
      </c>
      <c r="G16" s="243">
        <v>43</v>
      </c>
      <c r="H16" s="243">
        <v>32</v>
      </c>
      <c r="I16" s="243">
        <v>36</v>
      </c>
      <c r="J16" s="243">
        <v>31</v>
      </c>
      <c r="K16" s="243">
        <v>90</v>
      </c>
      <c r="L16" s="243">
        <v>233</v>
      </c>
      <c r="M16" s="243">
        <v>355</v>
      </c>
      <c r="N16" s="243">
        <v>415</v>
      </c>
      <c r="O16" s="245">
        <v>3730</v>
      </c>
    </row>
    <row r="17" spans="2:15" ht="15.75" thickBot="1" x14ac:dyDescent="0.3">
      <c r="B17" s="241" t="s">
        <v>142</v>
      </c>
      <c r="C17" s="243">
        <v>236</v>
      </c>
      <c r="D17" s="243">
        <v>234</v>
      </c>
      <c r="E17" s="243">
        <v>443</v>
      </c>
      <c r="F17" s="243">
        <v>327</v>
      </c>
      <c r="G17" s="243">
        <v>91</v>
      </c>
      <c r="H17" s="243">
        <v>74</v>
      </c>
      <c r="I17" s="243">
        <v>74</v>
      </c>
      <c r="J17" s="243">
        <v>57</v>
      </c>
      <c r="K17" s="243">
        <v>170</v>
      </c>
      <c r="L17" s="243">
        <v>301</v>
      </c>
      <c r="M17" s="243">
        <v>579</v>
      </c>
      <c r="N17" s="243">
        <v>992</v>
      </c>
      <c r="O17" s="245">
        <v>3578</v>
      </c>
    </row>
    <row r="18" spans="2:15" ht="15.75" thickBot="1" x14ac:dyDescent="0.3">
      <c r="B18" s="241" t="s">
        <v>143</v>
      </c>
      <c r="C18" s="243">
        <v>84</v>
      </c>
      <c r="D18" s="243">
        <v>326</v>
      </c>
      <c r="E18" s="243">
        <v>504</v>
      </c>
      <c r="F18" s="243">
        <v>163</v>
      </c>
      <c r="G18" s="243">
        <v>19</v>
      </c>
      <c r="H18" s="243">
        <v>11</v>
      </c>
      <c r="I18" s="243">
        <v>20</v>
      </c>
      <c r="J18" s="243">
        <v>10</v>
      </c>
      <c r="K18" s="243">
        <v>40</v>
      </c>
      <c r="L18" s="243">
        <v>282</v>
      </c>
      <c r="M18" s="243">
        <v>1012</v>
      </c>
      <c r="N18" s="243">
        <v>757</v>
      </c>
      <c r="O18" s="245">
        <v>3228</v>
      </c>
    </row>
    <row r="19" spans="2:15" ht="15.75" thickBot="1" x14ac:dyDescent="0.3">
      <c r="B19" s="241" t="s">
        <v>144</v>
      </c>
      <c r="C19" s="243">
        <v>54</v>
      </c>
      <c r="D19" s="243">
        <v>238</v>
      </c>
      <c r="E19" s="243">
        <v>388</v>
      </c>
      <c r="F19" s="243">
        <v>138</v>
      </c>
      <c r="G19" s="243">
        <v>26</v>
      </c>
      <c r="H19" s="243">
        <v>7</v>
      </c>
      <c r="I19" s="243">
        <v>3</v>
      </c>
      <c r="J19" s="243">
        <v>7</v>
      </c>
      <c r="K19" s="243">
        <v>22</v>
      </c>
      <c r="L19" s="243">
        <v>147</v>
      </c>
      <c r="M19" s="243">
        <v>647</v>
      </c>
      <c r="N19" s="243">
        <v>453</v>
      </c>
      <c r="O19" s="245">
        <v>2130</v>
      </c>
    </row>
    <row r="20" spans="2:15" ht="15.75" thickBot="1" x14ac:dyDescent="0.3">
      <c r="B20" s="241" t="s">
        <v>145</v>
      </c>
      <c r="C20" s="243">
        <v>4</v>
      </c>
      <c r="D20" s="243">
        <v>41</v>
      </c>
      <c r="E20" s="243">
        <v>307</v>
      </c>
      <c r="F20" s="243">
        <v>132</v>
      </c>
      <c r="G20" s="243">
        <v>77</v>
      </c>
      <c r="H20" s="243">
        <v>100</v>
      </c>
      <c r="I20" s="243">
        <v>96</v>
      </c>
      <c r="J20" s="243">
        <v>132</v>
      </c>
      <c r="K20" s="243">
        <v>149</v>
      </c>
      <c r="L20" s="243">
        <v>299</v>
      </c>
      <c r="M20" s="243">
        <v>353</v>
      </c>
      <c r="N20" s="243">
        <v>408</v>
      </c>
      <c r="O20" s="245">
        <v>2098</v>
      </c>
    </row>
    <row r="21" spans="2:15" ht="15.75" thickBot="1" x14ac:dyDescent="0.3">
      <c r="B21" s="241" t="s">
        <v>146</v>
      </c>
      <c r="C21" s="243">
        <v>33</v>
      </c>
      <c r="D21" s="243">
        <v>157</v>
      </c>
      <c r="E21" s="243">
        <v>256</v>
      </c>
      <c r="F21" s="243">
        <v>85</v>
      </c>
      <c r="G21" s="243">
        <v>22</v>
      </c>
      <c r="H21" s="243">
        <v>9</v>
      </c>
      <c r="I21" s="243">
        <v>19</v>
      </c>
      <c r="J21" s="243">
        <v>11</v>
      </c>
      <c r="K21" s="243">
        <v>24</v>
      </c>
      <c r="L21" s="243">
        <v>245</v>
      </c>
      <c r="M21" s="243">
        <v>648</v>
      </c>
      <c r="N21" s="243">
        <v>369</v>
      </c>
      <c r="O21" s="245">
        <v>1878</v>
      </c>
    </row>
    <row r="22" spans="2:15" ht="15.75" thickBot="1" x14ac:dyDescent="0.3">
      <c r="B22" s="241" t="s">
        <v>147</v>
      </c>
      <c r="C22" s="243">
        <v>40</v>
      </c>
      <c r="D22" s="243">
        <v>34</v>
      </c>
      <c r="E22" s="243">
        <v>208</v>
      </c>
      <c r="F22" s="243">
        <v>139</v>
      </c>
      <c r="G22" s="243">
        <v>78</v>
      </c>
      <c r="H22" s="243">
        <v>33</v>
      </c>
      <c r="I22" s="243">
        <v>49</v>
      </c>
      <c r="J22" s="243">
        <v>71</v>
      </c>
      <c r="K22" s="243">
        <v>130</v>
      </c>
      <c r="L22" s="243">
        <v>214</v>
      </c>
      <c r="M22" s="243">
        <v>261</v>
      </c>
      <c r="N22" s="243">
        <v>353</v>
      </c>
      <c r="O22" s="245">
        <v>1610</v>
      </c>
    </row>
    <row r="23" spans="2:15" ht="15.75" thickBot="1" x14ac:dyDescent="0.3">
      <c r="B23" s="241" t="s">
        <v>148</v>
      </c>
      <c r="C23" s="243">
        <v>13</v>
      </c>
      <c r="D23" s="243">
        <v>74</v>
      </c>
      <c r="E23" s="243">
        <v>262</v>
      </c>
      <c r="F23" s="243">
        <v>32</v>
      </c>
      <c r="G23" s="243">
        <v>11</v>
      </c>
      <c r="H23" s="243">
        <v>4</v>
      </c>
      <c r="I23" s="243">
        <v>6</v>
      </c>
      <c r="J23" s="243">
        <v>6</v>
      </c>
      <c r="K23" s="243">
        <v>10</v>
      </c>
      <c r="L23" s="243">
        <v>97</v>
      </c>
      <c r="M23" s="243">
        <v>642</v>
      </c>
      <c r="N23" s="243">
        <v>317</v>
      </c>
      <c r="O23" s="245">
        <v>1474</v>
      </c>
    </row>
    <row r="24" spans="2:15" ht="15.75" thickBot="1" x14ac:dyDescent="0.3">
      <c r="B24" s="241" t="s">
        <v>149</v>
      </c>
      <c r="C24" s="243">
        <v>112</v>
      </c>
      <c r="D24" s="243">
        <v>388</v>
      </c>
      <c r="E24" s="243">
        <v>236</v>
      </c>
      <c r="F24" s="243">
        <v>85</v>
      </c>
      <c r="G24" s="243">
        <v>35</v>
      </c>
      <c r="H24" s="243">
        <v>8</v>
      </c>
      <c r="I24" s="243">
        <v>1</v>
      </c>
      <c r="J24" s="243">
        <v>4</v>
      </c>
      <c r="K24" s="243">
        <v>13</v>
      </c>
      <c r="L24" s="243">
        <v>50</v>
      </c>
      <c r="M24" s="243">
        <v>109</v>
      </c>
      <c r="N24" s="243">
        <v>377</v>
      </c>
      <c r="O24" s="245">
        <v>1418</v>
      </c>
    </row>
    <row r="25" spans="2:15" ht="15.75" thickBot="1" x14ac:dyDescent="0.3">
      <c r="B25" s="241" t="s">
        <v>150</v>
      </c>
      <c r="C25" s="243">
        <v>20</v>
      </c>
      <c r="D25" s="243">
        <v>102</v>
      </c>
      <c r="E25" s="243">
        <v>137</v>
      </c>
      <c r="F25" s="243">
        <v>50</v>
      </c>
      <c r="G25" s="243">
        <v>5</v>
      </c>
      <c r="H25" s="246"/>
      <c r="I25" s="246"/>
      <c r="J25" s="243">
        <v>1</v>
      </c>
      <c r="K25" s="243">
        <v>10</v>
      </c>
      <c r="L25" s="243">
        <v>275</v>
      </c>
      <c r="M25" s="243">
        <v>261</v>
      </c>
      <c r="N25" s="243">
        <v>514</v>
      </c>
      <c r="O25" s="245">
        <v>1375</v>
      </c>
    </row>
    <row r="26" spans="2:15" ht="15.75" thickBot="1" x14ac:dyDescent="0.3">
      <c r="B26" s="241" t="s">
        <v>151</v>
      </c>
      <c r="C26" s="243">
        <v>10</v>
      </c>
      <c r="D26" s="243">
        <v>48</v>
      </c>
      <c r="E26" s="243">
        <v>174</v>
      </c>
      <c r="F26" s="243">
        <v>89</v>
      </c>
      <c r="G26" s="243">
        <v>46</v>
      </c>
      <c r="H26" s="243">
        <v>4</v>
      </c>
      <c r="I26" s="243">
        <v>12</v>
      </c>
      <c r="J26" s="243">
        <v>8</v>
      </c>
      <c r="K26" s="243">
        <v>19</v>
      </c>
      <c r="L26" s="243">
        <v>115</v>
      </c>
      <c r="M26" s="243">
        <v>259</v>
      </c>
      <c r="N26" s="243">
        <v>481</v>
      </c>
      <c r="O26" s="245">
        <v>1265</v>
      </c>
    </row>
    <row r="27" spans="2:15" ht="15.75" thickBot="1" x14ac:dyDescent="0.3">
      <c r="B27" s="241" t="s">
        <v>152</v>
      </c>
      <c r="C27" s="243">
        <v>38</v>
      </c>
      <c r="D27" s="243">
        <v>93</v>
      </c>
      <c r="E27" s="243">
        <v>179</v>
      </c>
      <c r="F27" s="243">
        <v>71</v>
      </c>
      <c r="G27" s="243">
        <v>23</v>
      </c>
      <c r="H27" s="243">
        <v>6</v>
      </c>
      <c r="I27" s="243">
        <v>4</v>
      </c>
      <c r="J27" s="243">
        <v>11</v>
      </c>
      <c r="K27" s="243">
        <v>31</v>
      </c>
      <c r="L27" s="243">
        <v>136</v>
      </c>
      <c r="M27" s="243">
        <v>221</v>
      </c>
      <c r="N27" s="243">
        <v>138</v>
      </c>
      <c r="O27" s="245">
        <v>951</v>
      </c>
    </row>
    <row r="28" spans="2:15" ht="15.75" thickBot="1" x14ac:dyDescent="0.3">
      <c r="B28" s="241" t="s">
        <v>153</v>
      </c>
      <c r="C28" s="243">
        <v>48</v>
      </c>
      <c r="D28" s="243">
        <v>91</v>
      </c>
      <c r="E28" s="243">
        <v>210</v>
      </c>
      <c r="F28" s="243">
        <v>77</v>
      </c>
      <c r="G28" s="243">
        <v>16</v>
      </c>
      <c r="H28" s="243">
        <v>8</v>
      </c>
      <c r="I28" s="243">
        <v>4</v>
      </c>
      <c r="J28" s="243">
        <v>13</v>
      </c>
      <c r="K28" s="243">
        <v>15</v>
      </c>
      <c r="L28" s="243">
        <v>47</v>
      </c>
      <c r="M28" s="243">
        <v>204</v>
      </c>
      <c r="N28" s="243">
        <v>159</v>
      </c>
      <c r="O28" s="245">
        <v>892</v>
      </c>
    </row>
    <row r="29" spans="2:15" ht="15.75" thickBot="1" x14ac:dyDescent="0.3">
      <c r="B29" s="241" t="s">
        <v>154</v>
      </c>
      <c r="C29" s="243">
        <v>17</v>
      </c>
      <c r="D29" s="243">
        <v>72</v>
      </c>
      <c r="E29" s="243">
        <v>132</v>
      </c>
      <c r="F29" s="243">
        <v>44</v>
      </c>
      <c r="G29" s="243">
        <v>13</v>
      </c>
      <c r="H29" s="243">
        <v>3</v>
      </c>
      <c r="I29" s="243">
        <v>6</v>
      </c>
      <c r="J29" s="243">
        <v>16</v>
      </c>
      <c r="K29" s="243">
        <v>13</v>
      </c>
      <c r="L29" s="243">
        <v>78</v>
      </c>
      <c r="M29" s="243">
        <v>246</v>
      </c>
      <c r="N29" s="243">
        <v>239</v>
      </c>
      <c r="O29" s="245">
        <v>879</v>
      </c>
    </row>
    <row r="30" spans="2:15" ht="15.75" thickBot="1" x14ac:dyDescent="0.3">
      <c r="B30" s="241" t="s">
        <v>155</v>
      </c>
      <c r="C30" s="243">
        <v>14</v>
      </c>
      <c r="D30" s="243">
        <v>118</v>
      </c>
      <c r="E30" s="243">
        <v>227</v>
      </c>
      <c r="F30" s="243">
        <v>75</v>
      </c>
      <c r="G30" s="243">
        <v>10</v>
      </c>
      <c r="H30" s="243">
        <v>3</v>
      </c>
      <c r="I30" s="243">
        <v>4</v>
      </c>
      <c r="J30" s="243">
        <v>9</v>
      </c>
      <c r="K30" s="243">
        <v>9</v>
      </c>
      <c r="L30" s="243">
        <v>78</v>
      </c>
      <c r="M30" s="243">
        <v>138</v>
      </c>
      <c r="N30" s="243">
        <v>122</v>
      </c>
      <c r="O30" s="245">
        <v>807</v>
      </c>
    </row>
    <row r="31" spans="2:15" ht="15.75" thickBot="1" x14ac:dyDescent="0.3">
      <c r="B31" s="241" t="s">
        <v>156</v>
      </c>
      <c r="C31" s="243">
        <v>15</v>
      </c>
      <c r="D31" s="243">
        <v>28</v>
      </c>
      <c r="E31" s="243">
        <v>96</v>
      </c>
      <c r="F31" s="243">
        <v>78</v>
      </c>
      <c r="G31" s="243">
        <v>20</v>
      </c>
      <c r="H31" s="243">
        <v>7</v>
      </c>
      <c r="I31" s="243">
        <v>6</v>
      </c>
      <c r="J31" s="243">
        <v>8</v>
      </c>
      <c r="K31" s="243">
        <v>39</v>
      </c>
      <c r="L31" s="243">
        <v>130</v>
      </c>
      <c r="M31" s="243">
        <v>106</v>
      </c>
      <c r="N31" s="243">
        <v>246</v>
      </c>
      <c r="O31" s="245">
        <v>779</v>
      </c>
    </row>
    <row r="32" spans="2:15" ht="15.75" thickBot="1" x14ac:dyDescent="0.3">
      <c r="B32" s="241" t="s">
        <v>157</v>
      </c>
      <c r="C32" s="243">
        <v>8</v>
      </c>
      <c r="D32" s="243">
        <v>21</v>
      </c>
      <c r="E32" s="243">
        <v>95</v>
      </c>
      <c r="F32" s="243">
        <v>83</v>
      </c>
      <c r="G32" s="243">
        <v>37</v>
      </c>
      <c r="H32" s="243">
        <v>19</v>
      </c>
      <c r="I32" s="243">
        <v>48</v>
      </c>
      <c r="J32" s="243">
        <v>66</v>
      </c>
      <c r="K32" s="243">
        <v>66</v>
      </c>
      <c r="L32" s="243">
        <v>105</v>
      </c>
      <c r="M32" s="243">
        <v>134</v>
      </c>
      <c r="N32" s="243">
        <v>85</v>
      </c>
      <c r="O32" s="245">
        <v>767</v>
      </c>
    </row>
    <row r="33" spans="2:15" ht="15.75" thickBot="1" x14ac:dyDescent="0.3">
      <c r="B33" s="241" t="s">
        <v>158</v>
      </c>
      <c r="C33" s="243">
        <v>24</v>
      </c>
      <c r="D33" s="243">
        <v>69</v>
      </c>
      <c r="E33" s="243">
        <v>89</v>
      </c>
      <c r="F33" s="243">
        <v>30</v>
      </c>
      <c r="G33" s="243">
        <v>12</v>
      </c>
      <c r="H33" s="246"/>
      <c r="I33" s="243">
        <v>4</v>
      </c>
      <c r="J33" s="243">
        <v>2</v>
      </c>
      <c r="K33" s="243">
        <v>14</v>
      </c>
      <c r="L33" s="243">
        <v>26</v>
      </c>
      <c r="M33" s="243">
        <v>292</v>
      </c>
      <c r="N33" s="243">
        <v>176</v>
      </c>
      <c r="O33" s="245">
        <v>738</v>
      </c>
    </row>
    <row r="34" spans="2:15" ht="15.75" thickBot="1" x14ac:dyDescent="0.3">
      <c r="B34" s="241" t="s">
        <v>159</v>
      </c>
      <c r="C34" s="243">
        <v>20</v>
      </c>
      <c r="D34" s="243">
        <v>76</v>
      </c>
      <c r="E34" s="243">
        <v>118</v>
      </c>
      <c r="F34" s="243">
        <v>50</v>
      </c>
      <c r="G34" s="243">
        <v>18</v>
      </c>
      <c r="H34" s="243">
        <v>2</v>
      </c>
      <c r="I34" s="243">
        <v>5</v>
      </c>
      <c r="J34" s="243">
        <v>5</v>
      </c>
      <c r="K34" s="243">
        <v>19</v>
      </c>
      <c r="L34" s="243">
        <v>53</v>
      </c>
      <c r="M34" s="243">
        <v>215</v>
      </c>
      <c r="N34" s="243">
        <v>147</v>
      </c>
      <c r="O34" s="245">
        <v>728</v>
      </c>
    </row>
    <row r="35" spans="2:15" ht="15.75" thickBot="1" x14ac:dyDescent="0.3">
      <c r="B35" s="241" t="s">
        <v>160</v>
      </c>
      <c r="C35" s="243">
        <v>28</v>
      </c>
      <c r="D35" s="243">
        <v>32</v>
      </c>
      <c r="E35" s="243">
        <v>209</v>
      </c>
      <c r="F35" s="243">
        <v>42</v>
      </c>
      <c r="G35" s="243">
        <v>18</v>
      </c>
      <c r="H35" s="243">
        <v>9</v>
      </c>
      <c r="I35" s="243">
        <v>21</v>
      </c>
      <c r="J35" s="243">
        <v>7</v>
      </c>
      <c r="K35" s="243">
        <v>22</v>
      </c>
      <c r="L35" s="243">
        <v>85</v>
      </c>
      <c r="M35" s="243">
        <v>102</v>
      </c>
      <c r="N35" s="243">
        <v>53</v>
      </c>
      <c r="O35" s="245">
        <v>628</v>
      </c>
    </row>
    <row r="36" spans="2:15" ht="15.75" thickBot="1" x14ac:dyDescent="0.3">
      <c r="B36" s="241" t="s">
        <v>161</v>
      </c>
      <c r="C36" s="243">
        <v>26</v>
      </c>
      <c r="D36" s="243">
        <v>116</v>
      </c>
      <c r="E36" s="243">
        <v>84</v>
      </c>
      <c r="F36" s="243">
        <v>18</v>
      </c>
      <c r="G36" s="243">
        <v>3</v>
      </c>
      <c r="H36" s="243">
        <v>1</v>
      </c>
      <c r="I36" s="243">
        <v>5</v>
      </c>
      <c r="J36" s="243">
        <v>5</v>
      </c>
      <c r="K36" s="243">
        <v>2</v>
      </c>
      <c r="L36" s="243">
        <v>42</v>
      </c>
      <c r="M36" s="243">
        <v>150</v>
      </c>
      <c r="N36" s="243">
        <v>166</v>
      </c>
      <c r="O36" s="245">
        <v>618</v>
      </c>
    </row>
    <row r="37" spans="2:15" ht="15.75" thickBot="1" x14ac:dyDescent="0.3">
      <c r="B37" s="241" t="s">
        <v>162</v>
      </c>
      <c r="C37" s="243">
        <v>20</v>
      </c>
      <c r="D37" s="243">
        <v>38</v>
      </c>
      <c r="E37" s="243">
        <v>80</v>
      </c>
      <c r="F37" s="243">
        <v>52</v>
      </c>
      <c r="G37" s="243">
        <v>6</v>
      </c>
      <c r="H37" s="246"/>
      <c r="I37" s="243">
        <v>2</v>
      </c>
      <c r="J37" s="243">
        <v>10</v>
      </c>
      <c r="K37" s="243">
        <v>9</v>
      </c>
      <c r="L37" s="243">
        <v>66</v>
      </c>
      <c r="M37" s="243">
        <v>140</v>
      </c>
      <c r="N37" s="243">
        <v>104</v>
      </c>
      <c r="O37" s="245">
        <v>527</v>
      </c>
    </row>
    <row r="38" spans="2:15" ht="15.75" thickBot="1" x14ac:dyDescent="0.3">
      <c r="B38" s="241" t="s">
        <v>163</v>
      </c>
      <c r="C38" s="243">
        <v>22</v>
      </c>
      <c r="D38" s="243">
        <v>62</v>
      </c>
      <c r="E38" s="243">
        <v>88</v>
      </c>
      <c r="F38" s="243">
        <v>39</v>
      </c>
      <c r="G38" s="243">
        <v>22</v>
      </c>
      <c r="H38" s="243">
        <v>1</v>
      </c>
      <c r="I38" s="246"/>
      <c r="J38" s="243">
        <v>9</v>
      </c>
      <c r="K38" s="243">
        <v>18</v>
      </c>
      <c r="L38" s="243">
        <v>60</v>
      </c>
      <c r="M38" s="243">
        <v>87</v>
      </c>
      <c r="N38" s="243">
        <v>89</v>
      </c>
      <c r="O38" s="245">
        <v>497</v>
      </c>
    </row>
    <row r="39" spans="2:15" ht="15.75" thickBot="1" x14ac:dyDescent="0.3">
      <c r="B39" s="241" t="s">
        <v>164</v>
      </c>
      <c r="C39" s="243">
        <v>4</v>
      </c>
      <c r="D39" s="243">
        <v>12</v>
      </c>
      <c r="E39" s="243">
        <v>48</v>
      </c>
      <c r="F39" s="243">
        <v>50</v>
      </c>
      <c r="G39" s="243">
        <v>16</v>
      </c>
      <c r="H39" s="243">
        <v>10</v>
      </c>
      <c r="I39" s="243">
        <v>30</v>
      </c>
      <c r="J39" s="243">
        <v>32</v>
      </c>
      <c r="K39" s="243">
        <v>23</v>
      </c>
      <c r="L39" s="243">
        <v>58</v>
      </c>
      <c r="M39" s="243">
        <v>86</v>
      </c>
      <c r="N39" s="243">
        <v>68</v>
      </c>
      <c r="O39" s="245">
        <v>437</v>
      </c>
    </row>
    <row r="40" spans="2:15" ht="15.75" thickBot="1" x14ac:dyDescent="0.3">
      <c r="B40" s="241" t="s">
        <v>165</v>
      </c>
      <c r="C40" s="243">
        <v>6</v>
      </c>
      <c r="D40" s="243">
        <v>28</v>
      </c>
      <c r="E40" s="243">
        <v>37</v>
      </c>
      <c r="F40" s="243">
        <v>179</v>
      </c>
      <c r="G40" s="243">
        <v>13</v>
      </c>
      <c r="H40" s="243">
        <v>4</v>
      </c>
      <c r="I40" s="243">
        <v>1</v>
      </c>
      <c r="J40" s="243">
        <v>4</v>
      </c>
      <c r="K40" s="243">
        <v>14</v>
      </c>
      <c r="L40" s="243">
        <v>27</v>
      </c>
      <c r="M40" s="243">
        <v>52</v>
      </c>
      <c r="N40" s="243">
        <v>56</v>
      </c>
      <c r="O40" s="245">
        <v>421</v>
      </c>
    </row>
    <row r="41" spans="2:15" ht="15.75" thickBot="1" x14ac:dyDescent="0.3">
      <c r="B41" s="241" t="s">
        <v>166</v>
      </c>
      <c r="C41" s="246"/>
      <c r="D41" s="246"/>
      <c r="E41" s="243">
        <v>38</v>
      </c>
      <c r="F41" s="243">
        <v>14</v>
      </c>
      <c r="G41" s="243">
        <v>48</v>
      </c>
      <c r="H41" s="243">
        <v>14</v>
      </c>
      <c r="I41" s="243">
        <v>7</v>
      </c>
      <c r="J41" s="243">
        <v>8</v>
      </c>
      <c r="K41" s="243">
        <v>31</v>
      </c>
      <c r="L41" s="243">
        <v>90</v>
      </c>
      <c r="M41" s="243">
        <v>56</v>
      </c>
      <c r="N41" s="243">
        <v>104</v>
      </c>
      <c r="O41" s="245">
        <v>410</v>
      </c>
    </row>
    <row r="42" spans="2:15" ht="15.75" thickBot="1" x14ac:dyDescent="0.3">
      <c r="B42" s="241" t="s">
        <v>167</v>
      </c>
      <c r="C42" s="243">
        <v>4</v>
      </c>
      <c r="D42" s="243">
        <v>9</v>
      </c>
      <c r="E42" s="243">
        <v>111</v>
      </c>
      <c r="F42" s="243">
        <v>37</v>
      </c>
      <c r="G42" s="243">
        <v>7</v>
      </c>
      <c r="H42" s="243">
        <v>2</v>
      </c>
      <c r="I42" s="243">
        <v>1</v>
      </c>
      <c r="J42" s="246"/>
      <c r="K42" s="243">
        <v>15</v>
      </c>
      <c r="L42" s="243">
        <v>11</v>
      </c>
      <c r="M42" s="243">
        <v>115</v>
      </c>
      <c r="N42" s="243">
        <v>71</v>
      </c>
      <c r="O42" s="245">
        <v>383</v>
      </c>
    </row>
    <row r="43" spans="2:15" ht="15.75" thickBot="1" x14ac:dyDescent="0.3">
      <c r="B43" s="241" t="s">
        <v>168</v>
      </c>
      <c r="C43" s="243">
        <v>6</v>
      </c>
      <c r="D43" s="243">
        <v>31</v>
      </c>
      <c r="E43" s="243">
        <v>50</v>
      </c>
      <c r="F43" s="243">
        <v>18</v>
      </c>
      <c r="G43" s="243">
        <v>5</v>
      </c>
      <c r="H43" s="243">
        <v>1</v>
      </c>
      <c r="I43" s="243">
        <v>2</v>
      </c>
      <c r="J43" s="243">
        <v>1</v>
      </c>
      <c r="K43" s="243">
        <v>2</v>
      </c>
      <c r="L43" s="243">
        <v>31</v>
      </c>
      <c r="M43" s="243">
        <v>82</v>
      </c>
      <c r="N43" s="243">
        <v>128</v>
      </c>
      <c r="O43" s="245">
        <v>357</v>
      </c>
    </row>
    <row r="44" spans="2:15" ht="15.75" thickBot="1" x14ac:dyDescent="0.3">
      <c r="B44" s="241" t="s">
        <v>169</v>
      </c>
      <c r="C44" s="243">
        <v>4</v>
      </c>
      <c r="D44" s="243">
        <v>53</v>
      </c>
      <c r="E44" s="243">
        <v>59</v>
      </c>
      <c r="F44" s="243">
        <v>9</v>
      </c>
      <c r="G44" s="243">
        <v>6</v>
      </c>
      <c r="H44" s="246"/>
      <c r="I44" s="243">
        <v>7</v>
      </c>
      <c r="J44" s="243">
        <v>3</v>
      </c>
      <c r="K44" s="243">
        <v>4</v>
      </c>
      <c r="L44" s="243">
        <v>22</v>
      </c>
      <c r="M44" s="243">
        <v>34</v>
      </c>
      <c r="N44" s="243">
        <v>120</v>
      </c>
      <c r="O44" s="245">
        <v>321</v>
      </c>
    </row>
    <row r="45" spans="2:15" ht="15.75" thickBot="1" x14ac:dyDescent="0.3">
      <c r="B45" s="241" t="s">
        <v>170</v>
      </c>
      <c r="C45" s="243">
        <v>5</v>
      </c>
      <c r="D45" s="243">
        <v>55</v>
      </c>
      <c r="E45" s="243">
        <v>38</v>
      </c>
      <c r="F45" s="243">
        <v>5</v>
      </c>
      <c r="G45" s="246"/>
      <c r="H45" s="246"/>
      <c r="I45" s="246"/>
      <c r="J45" s="243">
        <v>2</v>
      </c>
      <c r="K45" s="243">
        <v>10</v>
      </c>
      <c r="L45" s="243">
        <v>39</v>
      </c>
      <c r="M45" s="243">
        <v>51</v>
      </c>
      <c r="N45" s="243">
        <v>94</v>
      </c>
      <c r="O45" s="245">
        <v>299</v>
      </c>
    </row>
    <row r="46" spans="2:15" ht="15.75" thickBot="1" x14ac:dyDescent="0.3">
      <c r="B46" s="241" t="s">
        <v>171</v>
      </c>
      <c r="C46" s="243">
        <v>1</v>
      </c>
      <c r="D46" s="243">
        <v>15</v>
      </c>
      <c r="E46" s="243">
        <v>64</v>
      </c>
      <c r="F46" s="243">
        <v>25</v>
      </c>
      <c r="G46" s="243">
        <v>11</v>
      </c>
      <c r="H46" s="243">
        <v>2</v>
      </c>
      <c r="I46" s="243">
        <v>3</v>
      </c>
      <c r="J46" s="243">
        <v>4</v>
      </c>
      <c r="K46" s="246"/>
      <c r="L46" s="243">
        <v>51</v>
      </c>
      <c r="M46" s="243">
        <v>66</v>
      </c>
      <c r="N46" s="243">
        <v>42</v>
      </c>
      <c r="O46" s="245">
        <v>284</v>
      </c>
    </row>
    <row r="47" spans="2:15" ht="15.75" thickBot="1" x14ac:dyDescent="0.3">
      <c r="B47" s="241" t="s">
        <v>172</v>
      </c>
      <c r="C47" s="243">
        <v>2</v>
      </c>
      <c r="D47" s="243">
        <v>8</v>
      </c>
      <c r="E47" s="243">
        <v>66</v>
      </c>
      <c r="F47" s="243">
        <v>34</v>
      </c>
      <c r="G47" s="246"/>
      <c r="H47" s="246"/>
      <c r="I47" s="243">
        <v>1</v>
      </c>
      <c r="J47" s="243">
        <v>1</v>
      </c>
      <c r="K47" s="243">
        <v>2</v>
      </c>
      <c r="L47" s="243">
        <v>26</v>
      </c>
      <c r="M47" s="243">
        <v>73</v>
      </c>
      <c r="N47" s="243">
        <v>45</v>
      </c>
      <c r="O47" s="245">
        <v>258</v>
      </c>
    </row>
    <row r="48" spans="2:15" ht="15.75" thickBot="1" x14ac:dyDescent="0.3">
      <c r="B48" s="241" t="s">
        <v>173</v>
      </c>
      <c r="C48" s="246"/>
      <c r="D48" s="243">
        <v>17</v>
      </c>
      <c r="E48" s="243">
        <v>30</v>
      </c>
      <c r="F48" s="243">
        <v>17</v>
      </c>
      <c r="G48" s="243">
        <v>5</v>
      </c>
      <c r="H48" s="243">
        <v>4</v>
      </c>
      <c r="I48" s="243">
        <v>1</v>
      </c>
      <c r="J48" s="243">
        <v>11</v>
      </c>
      <c r="K48" s="243">
        <v>58</v>
      </c>
      <c r="L48" s="243">
        <v>27</v>
      </c>
      <c r="M48" s="243">
        <v>41</v>
      </c>
      <c r="N48" s="243">
        <v>32</v>
      </c>
      <c r="O48" s="245">
        <v>243</v>
      </c>
    </row>
    <row r="49" spans="2:15" ht="15.75" thickBot="1" x14ac:dyDescent="0.3">
      <c r="B49" s="241" t="s">
        <v>174</v>
      </c>
      <c r="C49" s="246"/>
      <c r="D49" s="243">
        <v>11</v>
      </c>
      <c r="E49" s="243">
        <v>25</v>
      </c>
      <c r="F49" s="243">
        <v>20</v>
      </c>
      <c r="G49" s="243">
        <v>46</v>
      </c>
      <c r="H49" s="243">
        <v>8</v>
      </c>
      <c r="I49" s="243">
        <v>2</v>
      </c>
      <c r="J49" s="243">
        <v>24</v>
      </c>
      <c r="K49" s="243">
        <v>6</v>
      </c>
      <c r="L49" s="243">
        <v>8</v>
      </c>
      <c r="M49" s="243">
        <v>25</v>
      </c>
      <c r="N49" s="243">
        <v>31</v>
      </c>
      <c r="O49" s="245">
        <v>206</v>
      </c>
    </row>
    <row r="50" spans="2:15" ht="15.75" thickBot="1" x14ac:dyDescent="0.3">
      <c r="B50" s="241" t="s">
        <v>175</v>
      </c>
      <c r="C50" s="243">
        <v>1</v>
      </c>
      <c r="D50" s="243">
        <v>4</v>
      </c>
      <c r="E50" s="243">
        <v>16</v>
      </c>
      <c r="F50" s="243">
        <v>21</v>
      </c>
      <c r="G50" s="243">
        <v>8</v>
      </c>
      <c r="H50" s="243">
        <v>4</v>
      </c>
      <c r="I50" s="243">
        <v>7</v>
      </c>
      <c r="J50" s="243">
        <v>5</v>
      </c>
      <c r="K50" s="243">
        <v>20</v>
      </c>
      <c r="L50" s="243">
        <v>30</v>
      </c>
      <c r="M50" s="243">
        <v>53</v>
      </c>
      <c r="N50" s="243">
        <v>26</v>
      </c>
      <c r="O50" s="245">
        <v>195</v>
      </c>
    </row>
    <row r="51" spans="2:15" ht="15.75" thickBot="1" x14ac:dyDescent="0.3">
      <c r="B51" s="241" t="s">
        <v>176</v>
      </c>
      <c r="C51" s="243">
        <v>22</v>
      </c>
      <c r="D51" s="243">
        <v>32</v>
      </c>
      <c r="E51" s="243">
        <v>19</v>
      </c>
      <c r="F51" s="243">
        <v>7</v>
      </c>
      <c r="G51" s="243">
        <v>1</v>
      </c>
      <c r="H51" s="243">
        <v>1</v>
      </c>
      <c r="I51" s="246"/>
      <c r="J51" s="246"/>
      <c r="K51" s="243">
        <v>3</v>
      </c>
      <c r="L51" s="243">
        <v>6</v>
      </c>
      <c r="M51" s="243">
        <v>59</v>
      </c>
      <c r="N51" s="243">
        <v>29</v>
      </c>
      <c r="O51" s="245">
        <v>179</v>
      </c>
    </row>
    <row r="52" spans="2:15" ht="15.75" thickBot="1" x14ac:dyDescent="0.3">
      <c r="B52" s="241" t="s">
        <v>177</v>
      </c>
      <c r="C52" s="243">
        <v>21</v>
      </c>
      <c r="D52" s="243">
        <v>10</v>
      </c>
      <c r="E52" s="243">
        <v>23</v>
      </c>
      <c r="F52" s="243">
        <v>11</v>
      </c>
      <c r="G52" s="243">
        <v>3</v>
      </c>
      <c r="H52" s="246"/>
      <c r="I52" s="243">
        <v>1</v>
      </c>
      <c r="J52" s="246"/>
      <c r="K52" s="243">
        <v>4</v>
      </c>
      <c r="L52" s="243">
        <v>12</v>
      </c>
      <c r="M52" s="243">
        <v>50</v>
      </c>
      <c r="N52" s="243">
        <v>40</v>
      </c>
      <c r="O52" s="245">
        <v>175</v>
      </c>
    </row>
    <row r="53" spans="2:15" ht="15.75" thickBot="1" x14ac:dyDescent="0.3">
      <c r="B53" s="241" t="s">
        <v>178</v>
      </c>
      <c r="C53" s="246"/>
      <c r="D53" s="243">
        <v>18</v>
      </c>
      <c r="E53" s="243">
        <v>27</v>
      </c>
      <c r="F53" s="243">
        <v>8</v>
      </c>
      <c r="G53" s="246"/>
      <c r="H53" s="243">
        <v>2</v>
      </c>
      <c r="I53" s="243">
        <v>1</v>
      </c>
      <c r="J53" s="246"/>
      <c r="K53" s="243">
        <v>2</v>
      </c>
      <c r="L53" s="243">
        <v>23</v>
      </c>
      <c r="M53" s="243">
        <v>77</v>
      </c>
      <c r="N53" s="243">
        <v>15</v>
      </c>
      <c r="O53" s="245">
        <v>173</v>
      </c>
    </row>
    <row r="54" spans="2:15" ht="15.75" thickBot="1" x14ac:dyDescent="0.3">
      <c r="B54" s="241" t="s">
        <v>179</v>
      </c>
      <c r="C54" s="246"/>
      <c r="D54" s="243">
        <v>48</v>
      </c>
      <c r="E54" s="243">
        <v>11</v>
      </c>
      <c r="F54" s="243">
        <v>27</v>
      </c>
      <c r="G54" s="243">
        <v>1</v>
      </c>
      <c r="H54" s="246"/>
      <c r="I54" s="246"/>
      <c r="J54" s="243">
        <v>2</v>
      </c>
      <c r="K54" s="243">
        <v>3</v>
      </c>
      <c r="L54" s="243">
        <v>5</v>
      </c>
      <c r="M54" s="243">
        <v>36</v>
      </c>
      <c r="N54" s="243">
        <v>29</v>
      </c>
      <c r="O54" s="245">
        <v>162</v>
      </c>
    </row>
    <row r="55" spans="2:15" ht="15.75" thickBot="1" x14ac:dyDescent="0.3">
      <c r="B55" s="241" t="s">
        <v>180</v>
      </c>
      <c r="C55" s="246"/>
      <c r="D55" s="243">
        <v>1</v>
      </c>
      <c r="E55" s="243">
        <v>16</v>
      </c>
      <c r="F55" s="243">
        <v>11</v>
      </c>
      <c r="G55" s="243">
        <v>1</v>
      </c>
      <c r="H55" s="243">
        <v>2</v>
      </c>
      <c r="I55" s="243">
        <v>3</v>
      </c>
      <c r="J55" s="243">
        <v>5</v>
      </c>
      <c r="K55" s="243">
        <v>17</v>
      </c>
      <c r="L55" s="243">
        <v>27</v>
      </c>
      <c r="M55" s="243">
        <v>29</v>
      </c>
      <c r="N55" s="243">
        <v>48</v>
      </c>
      <c r="O55" s="245">
        <v>160</v>
      </c>
    </row>
    <row r="56" spans="2:15" ht="15.75" thickBot="1" x14ac:dyDescent="0.3">
      <c r="B56" s="241" t="s">
        <v>181</v>
      </c>
      <c r="C56" s="246"/>
      <c r="D56" s="243">
        <v>35</v>
      </c>
      <c r="E56" s="243">
        <v>21</v>
      </c>
      <c r="F56" s="243">
        <v>9</v>
      </c>
      <c r="G56" s="243">
        <v>1</v>
      </c>
      <c r="H56" s="246"/>
      <c r="I56" s="246"/>
      <c r="J56" s="243">
        <v>1</v>
      </c>
      <c r="K56" s="243">
        <v>3</v>
      </c>
      <c r="L56" s="243">
        <v>5</v>
      </c>
      <c r="M56" s="243">
        <v>37</v>
      </c>
      <c r="N56" s="243">
        <v>36</v>
      </c>
      <c r="O56" s="245">
        <v>148</v>
      </c>
    </row>
    <row r="57" spans="2:15" ht="15.75" thickBot="1" x14ac:dyDescent="0.3">
      <c r="B57" s="241" t="s">
        <v>182</v>
      </c>
      <c r="C57" s="246"/>
      <c r="D57" s="243">
        <v>1</v>
      </c>
      <c r="E57" s="243">
        <v>24</v>
      </c>
      <c r="F57" s="243">
        <v>8</v>
      </c>
      <c r="G57" s="243">
        <v>17</v>
      </c>
      <c r="H57" s="243">
        <v>1</v>
      </c>
      <c r="I57" s="243">
        <v>5</v>
      </c>
      <c r="J57" s="243">
        <v>14</v>
      </c>
      <c r="K57" s="243">
        <v>5</v>
      </c>
      <c r="L57" s="243">
        <v>21</v>
      </c>
      <c r="M57" s="243">
        <v>5</v>
      </c>
      <c r="N57" s="243">
        <v>40</v>
      </c>
      <c r="O57" s="245">
        <v>141</v>
      </c>
    </row>
    <row r="58" spans="2:15" ht="15.75" thickBot="1" x14ac:dyDescent="0.3">
      <c r="B58" s="241" t="s">
        <v>183</v>
      </c>
      <c r="C58" s="246"/>
      <c r="D58" s="243">
        <v>7</v>
      </c>
      <c r="E58" s="243">
        <v>21</v>
      </c>
      <c r="F58" s="243">
        <v>14</v>
      </c>
      <c r="G58" s="246"/>
      <c r="H58" s="243">
        <v>1</v>
      </c>
      <c r="I58" s="243">
        <v>1</v>
      </c>
      <c r="J58" s="243">
        <v>2</v>
      </c>
      <c r="K58" s="243">
        <v>5</v>
      </c>
      <c r="L58" s="243">
        <v>16</v>
      </c>
      <c r="M58" s="243">
        <v>31</v>
      </c>
      <c r="N58" s="243">
        <v>35</v>
      </c>
      <c r="O58" s="245">
        <v>133</v>
      </c>
    </row>
    <row r="59" spans="2:15" ht="15.75" thickBot="1" x14ac:dyDescent="0.3">
      <c r="B59" s="241" t="s">
        <v>184</v>
      </c>
      <c r="C59" s="246"/>
      <c r="D59" s="243">
        <v>6</v>
      </c>
      <c r="E59" s="243">
        <v>56</v>
      </c>
      <c r="F59" s="243">
        <v>3</v>
      </c>
      <c r="G59" s="243">
        <v>1</v>
      </c>
      <c r="H59" s="246"/>
      <c r="I59" s="243">
        <v>3</v>
      </c>
      <c r="J59" s="243">
        <v>5</v>
      </c>
      <c r="K59" s="243">
        <v>3</v>
      </c>
      <c r="L59" s="243">
        <v>10</v>
      </c>
      <c r="M59" s="243">
        <v>21</v>
      </c>
      <c r="N59" s="243">
        <v>21</v>
      </c>
      <c r="O59" s="245">
        <v>129</v>
      </c>
    </row>
    <row r="60" spans="2:15" ht="15.75" thickBot="1" x14ac:dyDescent="0.3">
      <c r="B60" s="241" t="s">
        <v>185</v>
      </c>
      <c r="C60" s="243">
        <v>11</v>
      </c>
      <c r="D60" s="243">
        <v>1</v>
      </c>
      <c r="E60" s="243">
        <v>36</v>
      </c>
      <c r="F60" s="243">
        <v>11</v>
      </c>
      <c r="G60" s="243">
        <v>2</v>
      </c>
      <c r="H60" s="243">
        <v>1</v>
      </c>
      <c r="I60" s="243">
        <v>2</v>
      </c>
      <c r="J60" s="246"/>
      <c r="K60" s="246"/>
      <c r="L60" s="243">
        <v>14</v>
      </c>
      <c r="M60" s="243">
        <v>27</v>
      </c>
      <c r="N60" s="243">
        <v>18</v>
      </c>
      <c r="O60" s="245">
        <v>123</v>
      </c>
    </row>
    <row r="61" spans="2:15" ht="15.75" thickBot="1" x14ac:dyDescent="0.3">
      <c r="B61" s="241" t="s">
        <v>186</v>
      </c>
      <c r="C61" s="243">
        <v>1</v>
      </c>
      <c r="D61" s="243">
        <v>7</v>
      </c>
      <c r="E61" s="243">
        <v>21</v>
      </c>
      <c r="F61" s="243">
        <v>26</v>
      </c>
      <c r="G61" s="246"/>
      <c r="H61" s="246"/>
      <c r="I61" s="243">
        <v>5</v>
      </c>
      <c r="J61" s="246"/>
      <c r="K61" s="243">
        <v>1</v>
      </c>
      <c r="L61" s="243">
        <v>6</v>
      </c>
      <c r="M61" s="243">
        <v>36</v>
      </c>
      <c r="N61" s="243">
        <v>16</v>
      </c>
      <c r="O61" s="245">
        <v>119</v>
      </c>
    </row>
    <row r="62" spans="2:15" ht="15.75" thickBot="1" x14ac:dyDescent="0.3">
      <c r="B62" s="241" t="s">
        <v>187</v>
      </c>
      <c r="C62" s="246"/>
      <c r="D62" s="243">
        <v>3</v>
      </c>
      <c r="E62" s="243">
        <v>8</v>
      </c>
      <c r="F62" s="243">
        <v>2</v>
      </c>
      <c r="G62" s="246"/>
      <c r="H62" s="246"/>
      <c r="I62" s="246"/>
      <c r="J62" s="243">
        <v>1</v>
      </c>
      <c r="K62" s="243">
        <v>6</v>
      </c>
      <c r="L62" s="243">
        <v>19</v>
      </c>
      <c r="M62" s="243">
        <v>27</v>
      </c>
      <c r="N62" s="243">
        <v>41</v>
      </c>
      <c r="O62" s="245">
        <v>107</v>
      </c>
    </row>
    <row r="63" spans="2:15" ht="15.75" thickBot="1" x14ac:dyDescent="0.3">
      <c r="B63" s="241" t="s">
        <v>188</v>
      </c>
      <c r="C63" s="246"/>
      <c r="D63" s="246"/>
      <c r="E63" s="243">
        <v>17</v>
      </c>
      <c r="F63" s="243">
        <v>5</v>
      </c>
      <c r="G63" s="243">
        <v>8</v>
      </c>
      <c r="H63" s="243">
        <v>6</v>
      </c>
      <c r="I63" s="243">
        <v>3</v>
      </c>
      <c r="J63" s="243">
        <v>4</v>
      </c>
      <c r="K63" s="243">
        <v>17</v>
      </c>
      <c r="L63" s="243">
        <v>11</v>
      </c>
      <c r="M63" s="243">
        <v>15</v>
      </c>
      <c r="N63" s="243">
        <v>13</v>
      </c>
      <c r="O63" s="245">
        <v>99</v>
      </c>
    </row>
    <row r="64" spans="2:15" ht="15.75" thickBot="1" x14ac:dyDescent="0.3">
      <c r="B64" s="241" t="s">
        <v>189</v>
      </c>
      <c r="C64" s="246"/>
      <c r="D64" s="243">
        <v>12</v>
      </c>
      <c r="E64" s="243">
        <v>11</v>
      </c>
      <c r="F64" s="243">
        <v>9</v>
      </c>
      <c r="G64" s="243">
        <v>2</v>
      </c>
      <c r="H64" s="246"/>
      <c r="I64" s="246"/>
      <c r="J64" s="246"/>
      <c r="K64" s="246"/>
      <c r="L64" s="243">
        <v>10</v>
      </c>
      <c r="M64" s="243">
        <v>18</v>
      </c>
      <c r="N64" s="243">
        <v>31</v>
      </c>
      <c r="O64" s="245">
        <v>93</v>
      </c>
    </row>
    <row r="65" spans="2:15" ht="15.75" thickBot="1" x14ac:dyDescent="0.3">
      <c r="B65" s="247" t="s">
        <v>190</v>
      </c>
      <c r="C65" s="246"/>
      <c r="D65" s="246"/>
      <c r="E65" s="246"/>
      <c r="F65" s="246"/>
      <c r="G65" s="246"/>
      <c r="H65" s="246"/>
      <c r="I65" s="246"/>
      <c r="J65" s="246"/>
      <c r="K65" s="246"/>
      <c r="L65" s="243">
        <v>8</v>
      </c>
      <c r="M65" s="243">
        <v>85</v>
      </c>
      <c r="N65" s="246"/>
      <c r="O65" s="245">
        <v>93</v>
      </c>
    </row>
    <row r="66" spans="2:15" ht="15.75" thickBot="1" x14ac:dyDescent="0.3">
      <c r="B66" s="241" t="s">
        <v>191</v>
      </c>
      <c r="C66" s="246"/>
      <c r="D66" s="246"/>
      <c r="E66" s="243">
        <v>1</v>
      </c>
      <c r="F66" s="243">
        <v>13</v>
      </c>
      <c r="G66" s="243">
        <v>8</v>
      </c>
      <c r="H66" s="243">
        <v>1</v>
      </c>
      <c r="I66" s="243">
        <v>12</v>
      </c>
      <c r="J66" s="243">
        <v>6</v>
      </c>
      <c r="K66" s="243">
        <v>2</v>
      </c>
      <c r="L66" s="243">
        <v>24</v>
      </c>
      <c r="M66" s="243">
        <v>12</v>
      </c>
      <c r="N66" s="243">
        <v>5</v>
      </c>
      <c r="O66" s="245">
        <v>84</v>
      </c>
    </row>
    <row r="67" spans="2:15" ht="15.75" thickBot="1" x14ac:dyDescent="0.3">
      <c r="B67" s="241" t="s">
        <v>192</v>
      </c>
      <c r="C67" s="246"/>
      <c r="D67" s="243">
        <v>2</v>
      </c>
      <c r="E67" s="243">
        <v>3</v>
      </c>
      <c r="F67" s="243">
        <v>2</v>
      </c>
      <c r="G67" s="246"/>
      <c r="H67" s="246"/>
      <c r="I67" s="246"/>
      <c r="J67" s="246"/>
      <c r="K67" s="246"/>
      <c r="L67" s="243">
        <v>3</v>
      </c>
      <c r="M67" s="243">
        <v>23</v>
      </c>
      <c r="N67" s="243">
        <v>45</v>
      </c>
      <c r="O67" s="245">
        <v>78</v>
      </c>
    </row>
    <row r="68" spans="2:15" ht="15.75" thickBot="1" x14ac:dyDescent="0.3">
      <c r="B68" s="241" t="s">
        <v>193</v>
      </c>
      <c r="C68" s="246"/>
      <c r="D68" s="243">
        <v>2</v>
      </c>
      <c r="E68" s="243">
        <v>15</v>
      </c>
      <c r="F68" s="243">
        <v>1</v>
      </c>
      <c r="G68" s="246"/>
      <c r="H68" s="246"/>
      <c r="I68" s="246"/>
      <c r="J68" s="246"/>
      <c r="K68" s="243">
        <v>2</v>
      </c>
      <c r="L68" s="243">
        <v>28</v>
      </c>
      <c r="M68" s="243">
        <v>11</v>
      </c>
      <c r="N68" s="243">
        <v>14</v>
      </c>
      <c r="O68" s="245">
        <v>73</v>
      </c>
    </row>
    <row r="69" spans="2:15" ht="15.75" thickBot="1" x14ac:dyDescent="0.3">
      <c r="B69" s="241" t="s">
        <v>194</v>
      </c>
      <c r="C69" s="243">
        <v>34</v>
      </c>
      <c r="D69" s="243">
        <v>2</v>
      </c>
      <c r="E69" s="243">
        <v>17</v>
      </c>
      <c r="F69" s="243">
        <v>1</v>
      </c>
      <c r="G69" s="246"/>
      <c r="H69" s="246"/>
      <c r="I69" s="246"/>
      <c r="J69" s="243">
        <v>2</v>
      </c>
      <c r="K69" s="246"/>
      <c r="L69" s="243">
        <v>2</v>
      </c>
      <c r="M69" s="246"/>
      <c r="N69" s="243">
        <v>7</v>
      </c>
      <c r="O69" s="245">
        <v>65</v>
      </c>
    </row>
    <row r="70" spans="2:15" ht="15.75" thickBot="1" x14ac:dyDescent="0.3">
      <c r="B70" s="241" t="s">
        <v>195</v>
      </c>
      <c r="C70" s="243">
        <v>1</v>
      </c>
      <c r="D70" s="243">
        <v>7</v>
      </c>
      <c r="E70" s="243">
        <v>4</v>
      </c>
      <c r="F70" s="243">
        <v>3</v>
      </c>
      <c r="G70" s="243">
        <v>4</v>
      </c>
      <c r="H70" s="246"/>
      <c r="I70" s="243">
        <v>1</v>
      </c>
      <c r="J70" s="243">
        <v>4</v>
      </c>
      <c r="K70" s="243">
        <v>5</v>
      </c>
      <c r="L70" s="243">
        <v>9</v>
      </c>
      <c r="M70" s="243">
        <v>8</v>
      </c>
      <c r="N70" s="243">
        <v>15</v>
      </c>
      <c r="O70" s="245">
        <v>61</v>
      </c>
    </row>
    <row r="71" spans="2:15" ht="15.75" thickBot="1" x14ac:dyDescent="0.3">
      <c r="B71" s="241" t="s">
        <v>196</v>
      </c>
      <c r="C71" s="243">
        <v>2</v>
      </c>
      <c r="D71" s="243">
        <v>3</v>
      </c>
      <c r="E71" s="243">
        <v>24</v>
      </c>
      <c r="F71" s="243">
        <v>2</v>
      </c>
      <c r="G71" s="246"/>
      <c r="H71" s="246"/>
      <c r="I71" s="246"/>
      <c r="J71" s="246"/>
      <c r="K71" s="243">
        <v>1</v>
      </c>
      <c r="L71" s="243">
        <v>18</v>
      </c>
      <c r="M71" s="243">
        <v>2</v>
      </c>
      <c r="N71" s="243">
        <v>5</v>
      </c>
      <c r="O71" s="245">
        <v>57</v>
      </c>
    </row>
    <row r="72" spans="2:15" ht="15.75" thickBot="1" x14ac:dyDescent="0.3">
      <c r="B72" s="241" t="s">
        <v>197</v>
      </c>
      <c r="C72" s="246"/>
      <c r="D72" s="246"/>
      <c r="E72" s="246"/>
      <c r="F72" s="243">
        <v>43</v>
      </c>
      <c r="G72" s="246"/>
      <c r="H72" s="246"/>
      <c r="I72" s="246"/>
      <c r="J72" s="246"/>
      <c r="K72" s="246"/>
      <c r="L72" s="246"/>
      <c r="M72" s="246"/>
      <c r="N72" s="243">
        <v>1</v>
      </c>
      <c r="O72" s="245">
        <v>44</v>
      </c>
    </row>
    <row r="73" spans="2:15" ht="15.75" thickBot="1" x14ac:dyDescent="0.3">
      <c r="B73" s="241" t="s">
        <v>198</v>
      </c>
      <c r="C73" s="246"/>
      <c r="D73" s="243">
        <v>4</v>
      </c>
      <c r="E73" s="243">
        <v>14</v>
      </c>
      <c r="F73" s="243">
        <v>9</v>
      </c>
      <c r="G73" s="246"/>
      <c r="H73" s="246"/>
      <c r="I73" s="243">
        <v>2</v>
      </c>
      <c r="J73" s="243">
        <v>1</v>
      </c>
      <c r="K73" s="246"/>
      <c r="L73" s="246"/>
      <c r="M73" s="243">
        <v>2</v>
      </c>
      <c r="N73" s="243">
        <v>11</v>
      </c>
      <c r="O73" s="245">
        <v>43</v>
      </c>
    </row>
    <row r="74" spans="2:15" ht="15.75" thickBot="1" x14ac:dyDescent="0.3">
      <c r="B74" s="241" t="s">
        <v>199</v>
      </c>
      <c r="C74" s="246"/>
      <c r="D74" s="246"/>
      <c r="E74" s="243">
        <v>7</v>
      </c>
      <c r="F74" s="243">
        <v>5</v>
      </c>
      <c r="G74" s="243">
        <v>3</v>
      </c>
      <c r="H74" s="243">
        <v>2</v>
      </c>
      <c r="I74" s="246"/>
      <c r="J74" s="243">
        <v>3</v>
      </c>
      <c r="K74" s="243">
        <v>5</v>
      </c>
      <c r="L74" s="243">
        <v>7</v>
      </c>
      <c r="M74" s="243">
        <v>3</v>
      </c>
      <c r="N74" s="243">
        <v>6</v>
      </c>
      <c r="O74" s="245">
        <v>41</v>
      </c>
    </row>
    <row r="75" spans="2:15" ht="15.75" thickBot="1" x14ac:dyDescent="0.3">
      <c r="B75" s="241" t="s">
        <v>200</v>
      </c>
      <c r="C75" s="243">
        <v>1</v>
      </c>
      <c r="D75" s="243">
        <v>2</v>
      </c>
      <c r="E75" s="243">
        <v>12</v>
      </c>
      <c r="F75" s="243">
        <v>1</v>
      </c>
      <c r="G75" s="243">
        <v>2</v>
      </c>
      <c r="H75" s="246"/>
      <c r="I75" s="246"/>
      <c r="J75" s="246"/>
      <c r="K75" s="246"/>
      <c r="L75" s="243">
        <v>4</v>
      </c>
      <c r="M75" s="243">
        <v>9</v>
      </c>
      <c r="N75" s="243">
        <v>8</v>
      </c>
      <c r="O75" s="245">
        <v>39</v>
      </c>
    </row>
    <row r="76" spans="2:15" ht="15.75" thickBot="1" x14ac:dyDescent="0.3">
      <c r="B76" s="241" t="s">
        <v>201</v>
      </c>
      <c r="C76" s="246"/>
      <c r="D76" s="246"/>
      <c r="E76" s="243">
        <v>1</v>
      </c>
      <c r="F76" s="243">
        <v>1</v>
      </c>
      <c r="G76" s="243">
        <v>2</v>
      </c>
      <c r="H76" s="243">
        <v>2</v>
      </c>
      <c r="I76" s="243">
        <v>1</v>
      </c>
      <c r="J76" s="246"/>
      <c r="K76" s="246"/>
      <c r="L76" s="243">
        <v>2</v>
      </c>
      <c r="M76" s="243">
        <v>2</v>
      </c>
      <c r="N76" s="243">
        <v>22</v>
      </c>
      <c r="O76" s="245">
        <v>33</v>
      </c>
    </row>
    <row r="77" spans="2:15" ht="15.75" thickBot="1" x14ac:dyDescent="0.3">
      <c r="B77" s="241" t="s">
        <v>202</v>
      </c>
      <c r="C77" s="246"/>
      <c r="D77" s="246"/>
      <c r="E77" s="243">
        <v>7</v>
      </c>
      <c r="F77" s="243">
        <v>15</v>
      </c>
      <c r="G77" s="243">
        <v>1</v>
      </c>
      <c r="H77" s="243">
        <v>1</v>
      </c>
      <c r="I77" s="246"/>
      <c r="J77" s="243">
        <v>1</v>
      </c>
      <c r="K77" s="246"/>
      <c r="L77" s="243">
        <v>2</v>
      </c>
      <c r="M77" s="243">
        <v>1</v>
      </c>
      <c r="N77" s="243">
        <v>4</v>
      </c>
      <c r="O77" s="245">
        <v>32</v>
      </c>
    </row>
    <row r="78" spans="2:15" ht="15.75" thickBot="1" x14ac:dyDescent="0.3">
      <c r="B78" s="241" t="s">
        <v>203</v>
      </c>
      <c r="C78" s="243">
        <v>3</v>
      </c>
      <c r="D78" s="243">
        <v>8</v>
      </c>
      <c r="E78" s="243">
        <v>10</v>
      </c>
      <c r="F78" s="243">
        <v>4</v>
      </c>
      <c r="G78" s="246"/>
      <c r="H78" s="246"/>
      <c r="I78" s="246"/>
      <c r="J78" s="243">
        <v>1</v>
      </c>
      <c r="K78" s="243">
        <v>1</v>
      </c>
      <c r="L78" s="243">
        <v>1</v>
      </c>
      <c r="M78" s="243">
        <v>2</v>
      </c>
      <c r="N78" s="243">
        <v>1</v>
      </c>
      <c r="O78" s="245">
        <v>31</v>
      </c>
    </row>
    <row r="79" spans="2:15" ht="15.75" thickBot="1" x14ac:dyDescent="0.3">
      <c r="B79" s="241" t="s">
        <v>204</v>
      </c>
      <c r="C79" s="246"/>
      <c r="D79" s="246"/>
      <c r="E79" s="243">
        <v>3</v>
      </c>
      <c r="F79" s="243">
        <v>3</v>
      </c>
      <c r="G79" s="243">
        <v>1</v>
      </c>
      <c r="H79" s="243">
        <v>2</v>
      </c>
      <c r="I79" s="246"/>
      <c r="J79" s="243">
        <v>1</v>
      </c>
      <c r="K79" s="243">
        <v>6</v>
      </c>
      <c r="L79" s="243">
        <v>3</v>
      </c>
      <c r="M79" s="243">
        <v>2</v>
      </c>
      <c r="N79" s="243">
        <v>4</v>
      </c>
      <c r="O79" s="245">
        <v>25</v>
      </c>
    </row>
    <row r="80" spans="2:15" ht="15.75" thickBot="1" x14ac:dyDescent="0.3">
      <c r="B80" s="241" t="s">
        <v>205</v>
      </c>
      <c r="C80" s="246"/>
      <c r="D80" s="246"/>
      <c r="E80" s="246"/>
      <c r="F80" s="246"/>
      <c r="G80" s="246"/>
      <c r="H80" s="246"/>
      <c r="I80" s="246"/>
      <c r="J80" s="246"/>
      <c r="K80" s="246"/>
      <c r="L80" s="243">
        <v>1</v>
      </c>
      <c r="M80" s="243">
        <v>11</v>
      </c>
      <c r="N80" s="243">
        <v>12</v>
      </c>
      <c r="O80" s="245">
        <v>24</v>
      </c>
    </row>
    <row r="81" spans="2:15" ht="15.75" thickBot="1" x14ac:dyDescent="0.3">
      <c r="B81" s="241" t="s">
        <v>206</v>
      </c>
      <c r="C81" s="246"/>
      <c r="D81" s="243">
        <v>1</v>
      </c>
      <c r="E81" s="243">
        <v>3</v>
      </c>
      <c r="F81" s="243">
        <v>4</v>
      </c>
      <c r="G81" s="243">
        <v>1</v>
      </c>
      <c r="H81" s="243">
        <v>1</v>
      </c>
      <c r="I81" s="246"/>
      <c r="J81" s="246"/>
      <c r="K81" s="243">
        <v>2</v>
      </c>
      <c r="L81" s="243">
        <v>3</v>
      </c>
      <c r="M81" s="243">
        <v>1</v>
      </c>
      <c r="N81" s="243">
        <v>6</v>
      </c>
      <c r="O81" s="245">
        <v>22</v>
      </c>
    </row>
    <row r="82" spans="2:15" ht="15.75" thickBot="1" x14ac:dyDescent="0.3">
      <c r="B82" s="241" t="s">
        <v>207</v>
      </c>
      <c r="C82" s="246"/>
      <c r="D82" s="246"/>
      <c r="E82" s="243">
        <v>3</v>
      </c>
      <c r="F82" s="243">
        <v>5</v>
      </c>
      <c r="G82" s="243">
        <v>1</v>
      </c>
      <c r="H82" s="246"/>
      <c r="I82" s="246"/>
      <c r="J82" s="246"/>
      <c r="K82" s="246"/>
      <c r="L82" s="246"/>
      <c r="M82" s="243">
        <v>8</v>
      </c>
      <c r="N82" s="243">
        <v>2</v>
      </c>
      <c r="O82" s="245">
        <v>19</v>
      </c>
    </row>
    <row r="83" spans="2:15" ht="15.75" thickBot="1" x14ac:dyDescent="0.3">
      <c r="B83" s="241" t="s">
        <v>208</v>
      </c>
      <c r="C83" s="246"/>
      <c r="D83" s="246"/>
      <c r="E83" s="243">
        <v>2</v>
      </c>
      <c r="F83" s="243">
        <v>3</v>
      </c>
      <c r="G83" s="246"/>
      <c r="H83" s="246"/>
      <c r="I83" s="246"/>
      <c r="J83" s="243">
        <v>4</v>
      </c>
      <c r="K83" s="246"/>
      <c r="L83" s="246"/>
      <c r="M83" s="243">
        <v>3</v>
      </c>
      <c r="N83" s="243">
        <v>2</v>
      </c>
      <c r="O83" s="245">
        <v>14</v>
      </c>
    </row>
    <row r="84" spans="2:15" ht="15.75" thickBot="1" x14ac:dyDescent="0.3">
      <c r="B84" s="241" t="s">
        <v>209</v>
      </c>
      <c r="C84" s="246"/>
      <c r="D84" s="246"/>
      <c r="E84" s="243">
        <v>2</v>
      </c>
      <c r="F84" s="246"/>
      <c r="G84" s="246"/>
      <c r="H84" s="246"/>
      <c r="I84" s="243">
        <v>2</v>
      </c>
      <c r="J84" s="246"/>
      <c r="K84" s="246"/>
      <c r="L84" s="243">
        <v>3</v>
      </c>
      <c r="M84" s="243">
        <v>4</v>
      </c>
      <c r="N84" s="243">
        <v>2</v>
      </c>
      <c r="O84" s="245">
        <v>13</v>
      </c>
    </row>
    <row r="85" spans="2:15" ht="15.75" thickBot="1" x14ac:dyDescent="0.3">
      <c r="B85" s="241" t="s">
        <v>210</v>
      </c>
      <c r="C85" s="246"/>
      <c r="D85" s="246"/>
      <c r="E85" s="246"/>
      <c r="F85" s="246"/>
      <c r="G85" s="246"/>
      <c r="H85" s="246"/>
      <c r="I85" s="246"/>
      <c r="J85" s="243">
        <v>5</v>
      </c>
      <c r="K85" s="246"/>
      <c r="L85" s="243">
        <v>1</v>
      </c>
      <c r="M85" s="243">
        <v>5</v>
      </c>
      <c r="N85" s="243">
        <v>2</v>
      </c>
      <c r="O85" s="245">
        <v>13</v>
      </c>
    </row>
    <row r="86" spans="2:15" ht="15.75" thickBot="1" x14ac:dyDescent="0.3">
      <c r="B86" s="241" t="s">
        <v>211</v>
      </c>
      <c r="C86" s="246"/>
      <c r="D86" s="243">
        <v>4</v>
      </c>
      <c r="E86" s="243">
        <v>1</v>
      </c>
      <c r="F86" s="243">
        <v>1</v>
      </c>
      <c r="G86" s="243">
        <v>2</v>
      </c>
      <c r="H86" s="246"/>
      <c r="I86" s="246"/>
      <c r="J86" s="246"/>
      <c r="K86" s="246"/>
      <c r="L86" s="246"/>
      <c r="M86" s="243">
        <v>1</v>
      </c>
      <c r="N86" s="243">
        <v>4</v>
      </c>
      <c r="O86" s="245">
        <v>13</v>
      </c>
    </row>
    <row r="87" spans="2:15" ht="15.75" thickBot="1" x14ac:dyDescent="0.3">
      <c r="B87" s="241" t="s">
        <v>212</v>
      </c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3">
        <v>7</v>
      </c>
      <c r="N87" s="243">
        <v>4</v>
      </c>
      <c r="O87" s="245">
        <v>11</v>
      </c>
    </row>
    <row r="88" spans="2:15" ht="15.75" thickBot="1" x14ac:dyDescent="0.3">
      <c r="B88" s="241" t="s">
        <v>213</v>
      </c>
      <c r="C88" s="246"/>
      <c r="D88" s="246"/>
      <c r="E88" s="243">
        <v>2</v>
      </c>
      <c r="F88" s="246"/>
      <c r="G88" s="243">
        <v>2</v>
      </c>
      <c r="H88" s="246"/>
      <c r="I88" s="246"/>
      <c r="J88" s="243">
        <v>1</v>
      </c>
      <c r="K88" s="246"/>
      <c r="L88" s="243">
        <v>1</v>
      </c>
      <c r="M88" s="243">
        <v>3</v>
      </c>
      <c r="N88" s="243">
        <v>1</v>
      </c>
      <c r="O88" s="245">
        <v>10</v>
      </c>
    </row>
    <row r="89" spans="2:15" ht="15.75" thickBot="1" x14ac:dyDescent="0.3">
      <c r="B89" s="241" t="s">
        <v>214</v>
      </c>
      <c r="C89" s="246"/>
      <c r="D89" s="246"/>
      <c r="E89" s="243">
        <v>1</v>
      </c>
      <c r="F89" s="246"/>
      <c r="G89" s="246"/>
      <c r="H89" s="246"/>
      <c r="I89" s="246"/>
      <c r="J89" s="246"/>
      <c r="K89" s="243">
        <v>2</v>
      </c>
      <c r="L89" s="246"/>
      <c r="M89" s="243">
        <v>5</v>
      </c>
      <c r="N89" s="243">
        <v>2</v>
      </c>
      <c r="O89" s="245">
        <v>10</v>
      </c>
    </row>
    <row r="90" spans="2:15" ht="15.75" thickBot="1" x14ac:dyDescent="0.3">
      <c r="B90" s="241" t="s">
        <v>215</v>
      </c>
      <c r="C90" s="246"/>
      <c r="D90" s="243">
        <v>1</v>
      </c>
      <c r="E90" s="243">
        <v>2</v>
      </c>
      <c r="F90" s="246"/>
      <c r="G90" s="246"/>
      <c r="H90" s="246"/>
      <c r="I90" s="246"/>
      <c r="J90" s="246"/>
      <c r="K90" s="246"/>
      <c r="L90" s="246"/>
      <c r="M90" s="243">
        <v>5</v>
      </c>
      <c r="N90" s="243">
        <v>1</v>
      </c>
      <c r="O90" s="245">
        <v>9</v>
      </c>
    </row>
    <row r="91" spans="2:15" ht="15.75" thickBot="1" x14ac:dyDescent="0.3">
      <c r="B91" s="241" t="s">
        <v>216</v>
      </c>
      <c r="C91" s="246"/>
      <c r="D91" s="246"/>
      <c r="E91" s="243">
        <v>1</v>
      </c>
      <c r="F91" s="246"/>
      <c r="G91" s="246"/>
      <c r="H91" s="246"/>
      <c r="I91" s="246"/>
      <c r="J91" s="246"/>
      <c r="K91" s="243">
        <v>1</v>
      </c>
      <c r="L91" s="246"/>
      <c r="M91" s="243">
        <v>4</v>
      </c>
      <c r="N91" s="243">
        <v>3</v>
      </c>
      <c r="O91" s="245">
        <v>9</v>
      </c>
    </row>
    <row r="92" spans="2:15" ht="15.75" thickBot="1" x14ac:dyDescent="0.3">
      <c r="B92" s="241" t="s">
        <v>217</v>
      </c>
      <c r="C92" s="246"/>
      <c r="D92" s="246"/>
      <c r="E92" s="246"/>
      <c r="F92" s="243">
        <v>1</v>
      </c>
      <c r="G92" s="246"/>
      <c r="H92" s="246"/>
      <c r="I92" s="246"/>
      <c r="J92" s="246"/>
      <c r="K92" s="246"/>
      <c r="L92" s="246"/>
      <c r="M92" s="243">
        <v>3</v>
      </c>
      <c r="N92" s="243">
        <v>4</v>
      </c>
      <c r="O92" s="245">
        <v>8</v>
      </c>
    </row>
    <row r="93" spans="2:15" ht="15.75" thickBot="1" x14ac:dyDescent="0.3">
      <c r="B93" s="241" t="s">
        <v>218</v>
      </c>
      <c r="C93" s="246"/>
      <c r="D93" s="246"/>
      <c r="E93" s="246"/>
      <c r="F93" s="246"/>
      <c r="G93" s="246"/>
      <c r="H93" s="246"/>
      <c r="I93" s="246"/>
      <c r="J93" s="246"/>
      <c r="K93" s="246"/>
      <c r="L93" s="243">
        <v>1</v>
      </c>
      <c r="M93" s="243">
        <v>3</v>
      </c>
      <c r="N93" s="243">
        <v>4</v>
      </c>
      <c r="O93" s="245">
        <v>8</v>
      </c>
    </row>
    <row r="94" spans="2:15" ht="15.75" thickBot="1" x14ac:dyDescent="0.3">
      <c r="B94" s="241" t="s">
        <v>219</v>
      </c>
      <c r="C94" s="246"/>
      <c r="D94" s="246"/>
      <c r="E94" s="243">
        <v>1</v>
      </c>
      <c r="F94" s="246"/>
      <c r="G94" s="246"/>
      <c r="H94" s="246"/>
      <c r="I94" s="243">
        <v>1</v>
      </c>
      <c r="J94" s="246"/>
      <c r="K94" s="246"/>
      <c r="L94" s="243">
        <v>2</v>
      </c>
      <c r="M94" s="243">
        <v>2</v>
      </c>
      <c r="N94" s="243">
        <v>2</v>
      </c>
      <c r="O94" s="245">
        <v>8</v>
      </c>
    </row>
    <row r="95" spans="2:15" ht="15.75" thickBot="1" x14ac:dyDescent="0.3">
      <c r="B95" s="241" t="s">
        <v>220</v>
      </c>
      <c r="C95" s="246"/>
      <c r="D95" s="246"/>
      <c r="E95" s="243">
        <v>1</v>
      </c>
      <c r="F95" s="246"/>
      <c r="G95" s="246"/>
      <c r="H95" s="246"/>
      <c r="I95" s="246"/>
      <c r="J95" s="246"/>
      <c r="K95" s="246"/>
      <c r="L95" s="243">
        <v>2</v>
      </c>
      <c r="M95" s="243">
        <v>1</v>
      </c>
      <c r="N95" s="243">
        <v>4</v>
      </c>
      <c r="O95" s="245">
        <v>8</v>
      </c>
    </row>
    <row r="96" spans="2:15" ht="15.75" thickBot="1" x14ac:dyDescent="0.3">
      <c r="B96" s="241" t="s">
        <v>221</v>
      </c>
      <c r="C96" s="246"/>
      <c r="D96" s="246"/>
      <c r="E96" s="243">
        <v>1</v>
      </c>
      <c r="F96" s="246"/>
      <c r="G96" s="246"/>
      <c r="H96" s="246"/>
      <c r="I96" s="246"/>
      <c r="J96" s="243">
        <v>2</v>
      </c>
      <c r="K96" s="246"/>
      <c r="L96" s="243">
        <v>1</v>
      </c>
      <c r="M96" s="243">
        <v>2</v>
      </c>
      <c r="N96" s="243">
        <v>2</v>
      </c>
      <c r="O96" s="245">
        <v>8</v>
      </c>
    </row>
    <row r="97" spans="2:15" ht="15.75" thickBot="1" x14ac:dyDescent="0.3">
      <c r="B97" s="241" t="s">
        <v>222</v>
      </c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3">
        <v>7</v>
      </c>
      <c r="N97" s="243">
        <v>1</v>
      </c>
      <c r="O97" s="245">
        <v>8</v>
      </c>
    </row>
    <row r="98" spans="2:15" ht="15.75" thickBot="1" x14ac:dyDescent="0.3">
      <c r="B98" s="241" t="s">
        <v>223</v>
      </c>
      <c r="C98" s="246"/>
      <c r="D98" s="246"/>
      <c r="E98" s="246"/>
      <c r="F98" s="243">
        <v>1</v>
      </c>
      <c r="G98" s="246"/>
      <c r="H98" s="246"/>
      <c r="I98" s="246"/>
      <c r="J98" s="246"/>
      <c r="K98" s="246"/>
      <c r="L98" s="243">
        <v>1</v>
      </c>
      <c r="M98" s="243">
        <v>1</v>
      </c>
      <c r="N98" s="243">
        <v>3</v>
      </c>
      <c r="O98" s="245">
        <v>6</v>
      </c>
    </row>
    <row r="99" spans="2:15" ht="15.75" thickBot="1" x14ac:dyDescent="0.3">
      <c r="B99" s="241" t="s">
        <v>224</v>
      </c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3">
        <v>4</v>
      </c>
      <c r="N99" s="243">
        <v>2</v>
      </c>
      <c r="O99" s="245">
        <v>6</v>
      </c>
    </row>
    <row r="100" spans="2:15" ht="15.75" thickBot="1" x14ac:dyDescent="0.3">
      <c r="B100" s="241" t="s">
        <v>225</v>
      </c>
      <c r="C100" s="246"/>
      <c r="D100" s="246"/>
      <c r="E100" s="243">
        <v>1</v>
      </c>
      <c r="F100" s="243">
        <v>2</v>
      </c>
      <c r="G100" s="246"/>
      <c r="H100" s="246"/>
      <c r="I100" s="246"/>
      <c r="J100" s="246"/>
      <c r="K100" s="243">
        <v>1</v>
      </c>
      <c r="L100" s="246"/>
      <c r="M100" s="246"/>
      <c r="N100" s="243">
        <v>2</v>
      </c>
      <c r="O100" s="245">
        <v>6</v>
      </c>
    </row>
    <row r="101" spans="2:15" ht="15.75" thickBot="1" x14ac:dyDescent="0.3">
      <c r="B101" s="241" t="s">
        <v>226</v>
      </c>
      <c r="C101" s="246"/>
      <c r="D101" s="243">
        <v>1</v>
      </c>
      <c r="E101" s="246"/>
      <c r="F101" s="243">
        <v>2</v>
      </c>
      <c r="G101" s="246"/>
      <c r="H101" s="246"/>
      <c r="I101" s="246"/>
      <c r="J101" s="243">
        <v>2</v>
      </c>
      <c r="K101" s="246"/>
      <c r="L101" s="243">
        <v>1</v>
      </c>
      <c r="M101" s="246"/>
      <c r="N101" s="246"/>
      <c r="O101" s="245">
        <v>6</v>
      </c>
    </row>
    <row r="102" spans="2:15" ht="15.75" thickBot="1" x14ac:dyDescent="0.3">
      <c r="B102" s="241" t="s">
        <v>227</v>
      </c>
      <c r="C102" s="246"/>
      <c r="D102" s="246"/>
      <c r="E102" s="243">
        <v>1</v>
      </c>
      <c r="F102" s="243">
        <v>2</v>
      </c>
      <c r="G102" s="246"/>
      <c r="H102" s="246"/>
      <c r="I102" s="246"/>
      <c r="J102" s="246"/>
      <c r="K102" s="246"/>
      <c r="L102" s="246"/>
      <c r="M102" s="243">
        <v>1</v>
      </c>
      <c r="N102" s="243">
        <v>2</v>
      </c>
      <c r="O102" s="245">
        <v>6</v>
      </c>
    </row>
    <row r="103" spans="2:15" ht="15.75" thickBot="1" x14ac:dyDescent="0.3">
      <c r="B103" s="241" t="s">
        <v>228</v>
      </c>
      <c r="C103" s="246"/>
      <c r="D103" s="246"/>
      <c r="E103" s="246"/>
      <c r="F103" s="243">
        <v>1</v>
      </c>
      <c r="G103" s="246"/>
      <c r="H103" s="246"/>
      <c r="I103" s="246"/>
      <c r="J103" s="246"/>
      <c r="K103" s="246"/>
      <c r="L103" s="246"/>
      <c r="M103" s="243">
        <v>3</v>
      </c>
      <c r="N103" s="243">
        <v>1</v>
      </c>
      <c r="O103" s="245">
        <v>5</v>
      </c>
    </row>
    <row r="104" spans="2:15" ht="15.75" thickBot="1" x14ac:dyDescent="0.3">
      <c r="B104" s="241" t="s">
        <v>229</v>
      </c>
      <c r="C104" s="246"/>
      <c r="D104" s="246"/>
      <c r="E104" s="246"/>
      <c r="F104" s="243">
        <v>1</v>
      </c>
      <c r="G104" s="246"/>
      <c r="H104" s="246"/>
      <c r="I104" s="246"/>
      <c r="J104" s="246"/>
      <c r="K104" s="243">
        <v>1</v>
      </c>
      <c r="L104" s="243">
        <v>2</v>
      </c>
      <c r="M104" s="243">
        <v>1</v>
      </c>
      <c r="N104" s="246"/>
      <c r="O104" s="245">
        <v>5</v>
      </c>
    </row>
    <row r="105" spans="2:15" ht="15.75" thickBot="1" x14ac:dyDescent="0.3">
      <c r="B105" s="241" t="s">
        <v>230</v>
      </c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3">
        <v>5</v>
      </c>
      <c r="O105" s="245">
        <v>5</v>
      </c>
    </row>
    <row r="106" spans="2:15" ht="15.75" thickBot="1" x14ac:dyDescent="0.3">
      <c r="B106" s="241" t="s">
        <v>231</v>
      </c>
      <c r="C106" s="246"/>
      <c r="D106" s="243">
        <v>2</v>
      </c>
      <c r="E106" s="246"/>
      <c r="F106" s="246"/>
      <c r="G106" s="246"/>
      <c r="H106" s="246"/>
      <c r="I106" s="246"/>
      <c r="J106" s="246"/>
      <c r="K106" s="246"/>
      <c r="L106" s="246"/>
      <c r="M106" s="246"/>
      <c r="N106" s="243">
        <v>3</v>
      </c>
      <c r="O106" s="245">
        <v>5</v>
      </c>
    </row>
    <row r="107" spans="2:15" ht="15.75" thickBot="1" x14ac:dyDescent="0.3">
      <c r="B107" s="241" t="s">
        <v>232</v>
      </c>
      <c r="C107" s="243">
        <v>2</v>
      </c>
      <c r="D107" s="246"/>
      <c r="E107" s="246"/>
      <c r="F107" s="246"/>
      <c r="G107" s="246"/>
      <c r="H107" s="246"/>
      <c r="I107" s="246"/>
      <c r="J107" s="246"/>
      <c r="K107" s="246"/>
      <c r="L107" s="246"/>
      <c r="M107" s="243">
        <v>2</v>
      </c>
      <c r="N107" s="243">
        <v>1</v>
      </c>
      <c r="O107" s="245">
        <v>5</v>
      </c>
    </row>
    <row r="108" spans="2:15" ht="15.75" thickBot="1" x14ac:dyDescent="0.3">
      <c r="B108" s="241" t="s">
        <v>233</v>
      </c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3">
        <v>3</v>
      </c>
      <c r="N108" s="243">
        <v>1</v>
      </c>
      <c r="O108" s="245">
        <v>4</v>
      </c>
    </row>
    <row r="109" spans="2:15" ht="15.75" thickBot="1" x14ac:dyDescent="0.3">
      <c r="B109" s="241" t="s">
        <v>234</v>
      </c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3">
        <v>1</v>
      </c>
      <c r="N109" s="243">
        <v>3</v>
      </c>
      <c r="O109" s="245">
        <v>4</v>
      </c>
    </row>
    <row r="110" spans="2:15" ht="15.75" thickBot="1" x14ac:dyDescent="0.3">
      <c r="B110" s="241" t="s">
        <v>235</v>
      </c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3">
        <v>2</v>
      </c>
      <c r="N110" s="243">
        <v>2</v>
      </c>
      <c r="O110" s="245">
        <v>4</v>
      </c>
    </row>
    <row r="111" spans="2:15" ht="15.75" thickBot="1" x14ac:dyDescent="0.3">
      <c r="B111" s="241" t="s">
        <v>236</v>
      </c>
      <c r="C111" s="246"/>
      <c r="D111" s="246"/>
      <c r="E111" s="246"/>
      <c r="F111" s="246"/>
      <c r="G111" s="246"/>
      <c r="H111" s="246"/>
      <c r="I111" s="246"/>
      <c r="J111" s="246"/>
      <c r="K111" s="246"/>
      <c r="L111" s="243">
        <v>1</v>
      </c>
      <c r="M111" s="243">
        <v>3</v>
      </c>
      <c r="N111" s="246"/>
      <c r="O111" s="245">
        <v>4</v>
      </c>
    </row>
    <row r="112" spans="2:15" ht="15.75" thickBot="1" x14ac:dyDescent="0.3">
      <c r="B112" s="241" t="s">
        <v>237</v>
      </c>
      <c r="C112" s="246"/>
      <c r="D112" s="246"/>
      <c r="E112" s="243">
        <v>3</v>
      </c>
      <c r="F112" s="246"/>
      <c r="G112" s="246"/>
      <c r="H112" s="246"/>
      <c r="I112" s="246"/>
      <c r="J112" s="246"/>
      <c r="K112" s="246"/>
      <c r="L112" s="243">
        <v>1</v>
      </c>
      <c r="M112" s="246"/>
      <c r="N112" s="246"/>
      <c r="O112" s="245">
        <v>4</v>
      </c>
    </row>
    <row r="113" spans="2:15" ht="15.75" thickBot="1" x14ac:dyDescent="0.3">
      <c r="B113" s="241" t="s">
        <v>238</v>
      </c>
      <c r="C113" s="246"/>
      <c r="D113" s="246"/>
      <c r="E113" s="246"/>
      <c r="F113" s="243">
        <v>1</v>
      </c>
      <c r="G113" s="246"/>
      <c r="H113" s="246"/>
      <c r="I113" s="246"/>
      <c r="J113" s="246"/>
      <c r="K113" s="243">
        <v>1</v>
      </c>
      <c r="L113" s="246"/>
      <c r="M113" s="246"/>
      <c r="N113" s="243">
        <v>2</v>
      </c>
      <c r="O113" s="245">
        <v>4</v>
      </c>
    </row>
    <row r="114" spans="2:15" ht="15.75" thickBot="1" x14ac:dyDescent="0.3">
      <c r="B114" s="241" t="s">
        <v>239</v>
      </c>
      <c r="C114" s="246"/>
      <c r="D114" s="246"/>
      <c r="E114" s="246"/>
      <c r="F114" s="246"/>
      <c r="G114" s="246"/>
      <c r="H114" s="246"/>
      <c r="I114" s="246"/>
      <c r="J114" s="246"/>
      <c r="K114" s="246"/>
      <c r="L114" s="243">
        <v>1</v>
      </c>
      <c r="M114" s="243">
        <v>3</v>
      </c>
      <c r="N114" s="246"/>
      <c r="O114" s="245">
        <v>4</v>
      </c>
    </row>
    <row r="115" spans="2:15" ht="15.75" thickBot="1" x14ac:dyDescent="0.3">
      <c r="B115" s="241" t="s">
        <v>240</v>
      </c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3">
        <v>3</v>
      </c>
      <c r="O115" s="245">
        <v>3</v>
      </c>
    </row>
    <row r="116" spans="2:15" ht="15.75" thickBot="1" x14ac:dyDescent="0.3">
      <c r="B116" s="241" t="s">
        <v>241</v>
      </c>
      <c r="C116" s="246"/>
      <c r="D116" s="246"/>
      <c r="E116" s="246"/>
      <c r="F116" s="246"/>
      <c r="G116" s="246"/>
      <c r="H116" s="246"/>
      <c r="I116" s="246"/>
      <c r="J116" s="243">
        <v>1</v>
      </c>
      <c r="K116" s="243">
        <v>1</v>
      </c>
      <c r="L116" s="246"/>
      <c r="M116" s="246"/>
      <c r="N116" s="243">
        <v>1</v>
      </c>
      <c r="O116" s="245">
        <v>3</v>
      </c>
    </row>
    <row r="117" spans="2:15" ht="15.75" thickBot="1" x14ac:dyDescent="0.3">
      <c r="B117" s="241" t="s">
        <v>242</v>
      </c>
      <c r="C117" s="246"/>
      <c r="D117" s="246"/>
      <c r="E117" s="246"/>
      <c r="F117" s="246"/>
      <c r="G117" s="246"/>
      <c r="H117" s="246"/>
      <c r="I117" s="246"/>
      <c r="J117" s="246"/>
      <c r="K117" s="246"/>
      <c r="L117" s="243">
        <v>1</v>
      </c>
      <c r="M117" s="243">
        <v>2</v>
      </c>
      <c r="N117" s="246"/>
      <c r="O117" s="245">
        <v>3</v>
      </c>
    </row>
    <row r="118" spans="2:15" ht="15.75" thickBot="1" x14ac:dyDescent="0.3">
      <c r="B118" s="241" t="s">
        <v>243</v>
      </c>
      <c r="C118" s="246"/>
      <c r="D118" s="246"/>
      <c r="E118" s="246"/>
      <c r="F118" s="246"/>
      <c r="G118" s="246"/>
      <c r="H118" s="246"/>
      <c r="I118" s="246"/>
      <c r="J118" s="246"/>
      <c r="K118" s="246"/>
      <c r="L118" s="243">
        <v>2</v>
      </c>
      <c r="M118" s="246"/>
      <c r="N118" s="243">
        <v>1</v>
      </c>
      <c r="O118" s="245">
        <v>3</v>
      </c>
    </row>
    <row r="119" spans="2:15" ht="15.75" thickBot="1" x14ac:dyDescent="0.3">
      <c r="B119" s="241" t="s">
        <v>244</v>
      </c>
      <c r="C119" s="246"/>
      <c r="D119" s="246"/>
      <c r="E119" s="243">
        <v>1</v>
      </c>
      <c r="F119" s="246"/>
      <c r="G119" s="246"/>
      <c r="H119" s="246"/>
      <c r="I119" s="246"/>
      <c r="J119" s="246"/>
      <c r="K119" s="246"/>
      <c r="L119" s="246"/>
      <c r="M119" s="243">
        <v>2</v>
      </c>
      <c r="N119" s="246"/>
      <c r="O119" s="245">
        <v>3</v>
      </c>
    </row>
    <row r="120" spans="2:15" ht="15.75" thickBot="1" x14ac:dyDescent="0.3">
      <c r="B120" s="241" t="s">
        <v>245</v>
      </c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3">
        <v>3</v>
      </c>
      <c r="N120" s="246"/>
      <c r="O120" s="245">
        <v>3</v>
      </c>
    </row>
    <row r="121" spans="2:15" ht="15.75" thickBot="1" x14ac:dyDescent="0.3">
      <c r="B121" s="241" t="s">
        <v>246</v>
      </c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3">
        <v>1</v>
      </c>
      <c r="N121" s="243">
        <v>2</v>
      </c>
      <c r="O121" s="245">
        <v>3</v>
      </c>
    </row>
    <row r="122" spans="2:15" ht="15.75" thickBot="1" x14ac:dyDescent="0.3">
      <c r="B122" s="241" t="s">
        <v>247</v>
      </c>
      <c r="C122" s="246"/>
      <c r="D122" s="246"/>
      <c r="E122" s="246"/>
      <c r="F122" s="246"/>
      <c r="G122" s="246"/>
      <c r="H122" s="243">
        <v>1</v>
      </c>
      <c r="I122" s="246"/>
      <c r="J122" s="246"/>
      <c r="K122" s="246"/>
      <c r="L122" s="243">
        <v>1</v>
      </c>
      <c r="M122" s="246"/>
      <c r="N122" s="243">
        <v>1</v>
      </c>
      <c r="O122" s="245">
        <v>3</v>
      </c>
    </row>
    <row r="123" spans="2:15" ht="15.75" thickBot="1" x14ac:dyDescent="0.3">
      <c r="B123" s="241" t="s">
        <v>248</v>
      </c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3">
        <v>2</v>
      </c>
      <c r="N123" s="243">
        <v>1</v>
      </c>
      <c r="O123" s="245">
        <v>3</v>
      </c>
    </row>
    <row r="124" spans="2:15" ht="15.75" thickBot="1" x14ac:dyDescent="0.3">
      <c r="B124" s="241" t="s">
        <v>249</v>
      </c>
      <c r="C124" s="246"/>
      <c r="D124" s="246"/>
      <c r="E124" s="246"/>
      <c r="F124" s="246"/>
      <c r="G124" s="246"/>
      <c r="H124" s="246"/>
      <c r="I124" s="246"/>
      <c r="J124" s="246"/>
      <c r="K124" s="246"/>
      <c r="L124" s="243">
        <v>1</v>
      </c>
      <c r="M124" s="246"/>
      <c r="N124" s="243">
        <v>2</v>
      </c>
      <c r="O124" s="245">
        <v>3</v>
      </c>
    </row>
    <row r="125" spans="2:15" ht="15.75" thickBot="1" x14ac:dyDescent="0.3">
      <c r="B125" s="241" t="s">
        <v>250</v>
      </c>
      <c r="C125" s="246"/>
      <c r="D125" s="246"/>
      <c r="E125" s="246"/>
      <c r="F125" s="246"/>
      <c r="G125" s="246"/>
      <c r="H125" s="246"/>
      <c r="I125" s="246"/>
      <c r="J125" s="246"/>
      <c r="K125" s="246"/>
      <c r="L125" s="243">
        <v>2</v>
      </c>
      <c r="M125" s="246"/>
      <c r="N125" s="243">
        <v>1</v>
      </c>
      <c r="O125" s="245">
        <v>3</v>
      </c>
    </row>
    <row r="126" spans="2:15" ht="15.75" thickBot="1" x14ac:dyDescent="0.3">
      <c r="B126" s="241" t="s">
        <v>251</v>
      </c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3">
        <v>3</v>
      </c>
      <c r="N126" s="246"/>
      <c r="O126" s="245">
        <v>3</v>
      </c>
    </row>
    <row r="127" spans="2:15" ht="15.75" thickBot="1" x14ac:dyDescent="0.3">
      <c r="B127" s="241" t="s">
        <v>252</v>
      </c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3">
        <v>3</v>
      </c>
      <c r="O127" s="245">
        <v>3</v>
      </c>
    </row>
    <row r="128" spans="2:15" ht="15.75" thickBot="1" x14ac:dyDescent="0.3">
      <c r="B128" s="241" t="s">
        <v>253</v>
      </c>
      <c r="C128" s="246"/>
      <c r="D128" s="246"/>
      <c r="E128" s="246"/>
      <c r="F128" s="246"/>
      <c r="G128" s="246"/>
      <c r="H128" s="246"/>
      <c r="I128" s="246"/>
      <c r="J128" s="246"/>
      <c r="K128" s="246"/>
      <c r="L128" s="243">
        <v>2</v>
      </c>
      <c r="M128" s="246"/>
      <c r="N128" s="246"/>
      <c r="O128" s="245">
        <v>2</v>
      </c>
    </row>
    <row r="129" spans="2:15" ht="15.75" thickBot="1" x14ac:dyDescent="0.3">
      <c r="B129" s="241" t="s">
        <v>254</v>
      </c>
      <c r="C129" s="246"/>
      <c r="D129" s="246"/>
      <c r="E129" s="243">
        <v>1</v>
      </c>
      <c r="F129" s="246"/>
      <c r="G129" s="246"/>
      <c r="H129" s="246"/>
      <c r="I129" s="246"/>
      <c r="J129" s="246"/>
      <c r="K129" s="246"/>
      <c r="L129" s="243">
        <v>1</v>
      </c>
      <c r="M129" s="246"/>
      <c r="N129" s="246"/>
      <c r="O129" s="245">
        <v>2</v>
      </c>
    </row>
    <row r="130" spans="2:15" ht="15.75" thickBot="1" x14ac:dyDescent="0.3">
      <c r="B130" s="241" t="s">
        <v>255</v>
      </c>
      <c r="C130" s="246"/>
      <c r="D130" s="246"/>
      <c r="E130" s="243">
        <v>1</v>
      </c>
      <c r="F130" s="243">
        <v>1</v>
      </c>
      <c r="G130" s="246"/>
      <c r="H130" s="246"/>
      <c r="I130" s="246"/>
      <c r="J130" s="246"/>
      <c r="K130" s="246"/>
      <c r="L130" s="246"/>
      <c r="M130" s="246"/>
      <c r="N130" s="246"/>
      <c r="O130" s="245">
        <v>2</v>
      </c>
    </row>
    <row r="131" spans="2:15" ht="15.75" thickBot="1" x14ac:dyDescent="0.3">
      <c r="B131" s="241" t="s">
        <v>256</v>
      </c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3">
        <v>2</v>
      </c>
      <c r="N131" s="246"/>
      <c r="O131" s="245">
        <v>2</v>
      </c>
    </row>
    <row r="132" spans="2:15" ht="15.75" thickBot="1" x14ac:dyDescent="0.3">
      <c r="B132" s="241" t="s">
        <v>257</v>
      </c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3">
        <v>2</v>
      </c>
      <c r="N132" s="246"/>
      <c r="O132" s="245">
        <v>2</v>
      </c>
    </row>
    <row r="133" spans="2:15" ht="15.75" thickBot="1" x14ac:dyDescent="0.3">
      <c r="B133" s="241" t="s">
        <v>258</v>
      </c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3">
        <v>1</v>
      </c>
      <c r="N133" s="243">
        <v>1</v>
      </c>
      <c r="O133" s="245">
        <v>2</v>
      </c>
    </row>
    <row r="134" spans="2:15" ht="15.75" thickBot="1" x14ac:dyDescent="0.3">
      <c r="B134" s="241" t="s">
        <v>259</v>
      </c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3">
        <v>2</v>
      </c>
      <c r="N134" s="246"/>
      <c r="O134" s="245">
        <v>2</v>
      </c>
    </row>
    <row r="135" spans="2:15" ht="15.75" thickBot="1" x14ac:dyDescent="0.3">
      <c r="B135" s="241" t="s">
        <v>260</v>
      </c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3">
        <v>1</v>
      </c>
      <c r="N135" s="243">
        <v>1</v>
      </c>
      <c r="O135" s="245">
        <v>2</v>
      </c>
    </row>
    <row r="136" spans="2:15" ht="15.75" thickBot="1" x14ac:dyDescent="0.3">
      <c r="B136" s="241" t="s">
        <v>261</v>
      </c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3">
        <v>2</v>
      </c>
      <c r="N136" s="246"/>
      <c r="O136" s="245">
        <v>2</v>
      </c>
    </row>
    <row r="137" spans="2:15" ht="15.75" thickBot="1" x14ac:dyDescent="0.3">
      <c r="B137" s="241" t="s">
        <v>262</v>
      </c>
      <c r="C137" s="246"/>
      <c r="D137" s="246"/>
      <c r="E137" s="246"/>
      <c r="F137" s="246"/>
      <c r="G137" s="246"/>
      <c r="H137" s="246"/>
      <c r="I137" s="246"/>
      <c r="J137" s="246"/>
      <c r="K137" s="246"/>
      <c r="L137" s="243">
        <v>1</v>
      </c>
      <c r="M137" s="243">
        <v>1</v>
      </c>
      <c r="N137" s="246"/>
      <c r="O137" s="245">
        <v>2</v>
      </c>
    </row>
    <row r="138" spans="2:15" ht="15.75" thickBot="1" x14ac:dyDescent="0.3">
      <c r="B138" s="241" t="s">
        <v>263</v>
      </c>
      <c r="C138" s="246"/>
      <c r="D138" s="246"/>
      <c r="E138" s="246"/>
      <c r="F138" s="246"/>
      <c r="G138" s="246"/>
      <c r="H138" s="246"/>
      <c r="I138" s="246"/>
      <c r="J138" s="246"/>
      <c r="K138" s="246"/>
      <c r="L138" s="243">
        <v>2</v>
      </c>
      <c r="M138" s="246"/>
      <c r="N138" s="246"/>
      <c r="O138" s="245">
        <v>2</v>
      </c>
    </row>
    <row r="139" spans="2:15" ht="15.75" thickBot="1" x14ac:dyDescent="0.3">
      <c r="B139" s="241" t="s">
        <v>264</v>
      </c>
      <c r="C139" s="243">
        <v>2</v>
      </c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5">
        <v>2</v>
      </c>
    </row>
    <row r="140" spans="2:15" ht="15.75" thickBot="1" x14ac:dyDescent="0.3">
      <c r="B140" s="241" t="s">
        <v>265</v>
      </c>
      <c r="C140" s="246"/>
      <c r="D140" s="246"/>
      <c r="E140" s="243">
        <v>1</v>
      </c>
      <c r="F140" s="246"/>
      <c r="G140" s="246"/>
      <c r="H140" s="246"/>
      <c r="I140" s="246"/>
      <c r="J140" s="246"/>
      <c r="K140" s="246"/>
      <c r="L140" s="246"/>
      <c r="M140" s="246"/>
      <c r="N140" s="246"/>
      <c r="O140" s="245">
        <v>1</v>
      </c>
    </row>
    <row r="141" spans="2:15" ht="15.75" thickBot="1" x14ac:dyDescent="0.3">
      <c r="B141" s="241" t="s">
        <v>266</v>
      </c>
      <c r="C141" s="243">
        <v>1</v>
      </c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5">
        <v>1</v>
      </c>
    </row>
    <row r="142" spans="2:15" ht="15.75" thickBot="1" x14ac:dyDescent="0.3">
      <c r="B142" s="241" t="s">
        <v>267</v>
      </c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3">
        <v>1</v>
      </c>
      <c r="O142" s="245">
        <v>1</v>
      </c>
    </row>
    <row r="143" spans="2:15" ht="15.75" thickBot="1" x14ac:dyDescent="0.3">
      <c r="B143" s="241" t="s">
        <v>268</v>
      </c>
      <c r="C143" s="246"/>
      <c r="D143" s="246"/>
      <c r="E143" s="246"/>
      <c r="F143" s="246"/>
      <c r="G143" s="246"/>
      <c r="H143" s="246"/>
      <c r="I143" s="246"/>
      <c r="J143" s="246"/>
      <c r="K143" s="246"/>
      <c r="L143" s="243">
        <v>1</v>
      </c>
      <c r="M143" s="246"/>
      <c r="N143" s="246"/>
      <c r="O143" s="245">
        <v>1</v>
      </c>
    </row>
    <row r="144" spans="2:15" ht="15.75" thickBot="1" x14ac:dyDescent="0.3">
      <c r="B144" s="241" t="s">
        <v>269</v>
      </c>
      <c r="C144" s="246"/>
      <c r="D144" s="246"/>
      <c r="E144" s="243">
        <v>1</v>
      </c>
      <c r="F144" s="246"/>
      <c r="G144" s="246"/>
      <c r="H144" s="246"/>
      <c r="I144" s="246"/>
      <c r="J144" s="246"/>
      <c r="K144" s="246"/>
      <c r="L144" s="246"/>
      <c r="M144" s="246"/>
      <c r="N144" s="246"/>
      <c r="O144" s="245">
        <v>1</v>
      </c>
    </row>
    <row r="145" spans="2:15" ht="15.75" thickBot="1" x14ac:dyDescent="0.3">
      <c r="B145" s="241" t="s">
        <v>270</v>
      </c>
      <c r="C145" s="246"/>
      <c r="D145" s="246"/>
      <c r="E145" s="246"/>
      <c r="F145" s="246"/>
      <c r="G145" s="246"/>
      <c r="H145" s="246"/>
      <c r="I145" s="246"/>
      <c r="J145" s="246"/>
      <c r="K145" s="246"/>
      <c r="L145" s="243">
        <v>1</v>
      </c>
      <c r="M145" s="246"/>
      <c r="N145" s="246"/>
      <c r="O145" s="245">
        <v>1</v>
      </c>
    </row>
    <row r="146" spans="2:15" ht="15.75" thickBot="1" x14ac:dyDescent="0.3">
      <c r="B146" s="241" t="s">
        <v>271</v>
      </c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3">
        <v>1</v>
      </c>
      <c r="N146" s="246"/>
      <c r="O146" s="245">
        <v>1</v>
      </c>
    </row>
    <row r="147" spans="2:15" ht="15.75" thickBot="1" x14ac:dyDescent="0.3">
      <c r="B147" s="241" t="s">
        <v>272</v>
      </c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3">
        <v>1</v>
      </c>
      <c r="N147" s="246"/>
      <c r="O147" s="245">
        <v>1</v>
      </c>
    </row>
    <row r="148" spans="2:15" ht="15.75" thickBot="1" x14ac:dyDescent="0.3">
      <c r="B148" s="241" t="s">
        <v>273</v>
      </c>
      <c r="C148" s="246"/>
      <c r="D148" s="246"/>
      <c r="E148" s="246"/>
      <c r="F148" s="246"/>
      <c r="G148" s="246"/>
      <c r="H148" s="246"/>
      <c r="I148" s="246"/>
      <c r="J148" s="246"/>
      <c r="K148" s="246"/>
      <c r="L148" s="243">
        <v>1</v>
      </c>
      <c r="M148" s="246"/>
      <c r="N148" s="246"/>
      <c r="O148" s="245">
        <v>1</v>
      </c>
    </row>
    <row r="149" spans="2:15" ht="15.75" thickBot="1" x14ac:dyDescent="0.3">
      <c r="B149" s="241" t="s">
        <v>274</v>
      </c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3">
        <v>1</v>
      </c>
      <c r="O149" s="245">
        <v>1</v>
      </c>
    </row>
    <row r="150" spans="2:15" ht="15.75" thickBot="1" x14ac:dyDescent="0.3">
      <c r="B150" s="241" t="s">
        <v>275</v>
      </c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3">
        <v>1</v>
      </c>
      <c r="O150" s="245">
        <v>1</v>
      </c>
    </row>
    <row r="151" spans="2:15" ht="15.75" thickBot="1" x14ac:dyDescent="0.3">
      <c r="B151" s="241" t="s">
        <v>276</v>
      </c>
      <c r="C151" s="246"/>
      <c r="D151" s="246"/>
      <c r="E151" s="246"/>
      <c r="F151" s="246"/>
      <c r="G151" s="246"/>
      <c r="H151" s="246"/>
      <c r="I151" s="246"/>
      <c r="J151" s="246"/>
      <c r="K151" s="243">
        <v>1</v>
      </c>
      <c r="L151" s="246"/>
      <c r="M151" s="246"/>
      <c r="N151" s="246"/>
      <c r="O151" s="245">
        <v>1</v>
      </c>
    </row>
    <row r="152" spans="2:15" ht="15.75" thickBot="1" x14ac:dyDescent="0.3">
      <c r="B152" s="241" t="s">
        <v>277</v>
      </c>
      <c r="C152" s="246"/>
      <c r="D152" s="246"/>
      <c r="E152" s="246"/>
      <c r="F152" s="246"/>
      <c r="G152" s="246"/>
      <c r="H152" s="246"/>
      <c r="I152" s="246"/>
      <c r="J152" s="246"/>
      <c r="K152" s="246"/>
      <c r="L152" s="243">
        <v>1</v>
      </c>
      <c r="M152" s="246"/>
      <c r="N152" s="246"/>
      <c r="O152" s="245">
        <v>1</v>
      </c>
    </row>
    <row r="153" spans="2:15" ht="15.75" thickBot="1" x14ac:dyDescent="0.3">
      <c r="B153" s="241" t="s">
        <v>278</v>
      </c>
      <c r="C153" s="246"/>
      <c r="D153" s="246"/>
      <c r="E153" s="246"/>
      <c r="F153" s="246"/>
      <c r="G153" s="246"/>
      <c r="H153" s="246"/>
      <c r="I153" s="246"/>
      <c r="J153" s="243">
        <v>1</v>
      </c>
      <c r="K153" s="246"/>
      <c r="L153" s="246"/>
      <c r="M153" s="246"/>
      <c r="N153" s="246"/>
      <c r="O153" s="245">
        <v>1</v>
      </c>
    </row>
    <row r="154" spans="2:15" ht="15.75" thickBot="1" x14ac:dyDescent="0.3">
      <c r="B154" s="241" t="s">
        <v>279</v>
      </c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3">
        <v>1</v>
      </c>
      <c r="O154" s="245">
        <v>1</v>
      </c>
    </row>
    <row r="155" spans="2:15" ht="15.75" thickBot="1" x14ac:dyDescent="0.3">
      <c r="B155" s="241" t="s">
        <v>280</v>
      </c>
      <c r="C155" s="246"/>
      <c r="D155" s="246"/>
      <c r="E155" s="246"/>
      <c r="F155" s="246"/>
      <c r="G155" s="246"/>
      <c r="H155" s="246"/>
      <c r="I155" s="246"/>
      <c r="J155" s="246"/>
      <c r="K155" s="246"/>
      <c r="L155" s="243">
        <v>1</v>
      </c>
      <c r="M155" s="246"/>
      <c r="N155" s="246"/>
      <c r="O155" s="245">
        <v>1</v>
      </c>
    </row>
    <row r="156" spans="2:15" ht="15.75" thickBot="1" x14ac:dyDescent="0.3">
      <c r="B156" s="241" t="s">
        <v>281</v>
      </c>
      <c r="C156" s="246"/>
      <c r="D156" s="246"/>
      <c r="E156" s="243">
        <v>1</v>
      </c>
      <c r="F156" s="246"/>
      <c r="G156" s="246"/>
      <c r="H156" s="246"/>
      <c r="I156" s="246"/>
      <c r="J156" s="246"/>
      <c r="K156" s="246"/>
      <c r="L156" s="246"/>
      <c r="M156" s="246"/>
      <c r="N156" s="246"/>
      <c r="O156" s="245">
        <v>1</v>
      </c>
    </row>
    <row r="157" spans="2:15" ht="15.75" thickBot="1" x14ac:dyDescent="0.3">
      <c r="B157" s="241" t="s">
        <v>282</v>
      </c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3">
        <v>1</v>
      </c>
      <c r="O157" s="245">
        <v>1</v>
      </c>
    </row>
    <row r="158" spans="2:15" ht="15.75" thickBot="1" x14ac:dyDescent="0.3">
      <c r="B158" s="241" t="s">
        <v>283</v>
      </c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3">
        <v>1</v>
      </c>
      <c r="O158" s="245">
        <v>1</v>
      </c>
    </row>
    <row r="159" spans="2:15" ht="15.75" thickBot="1" x14ac:dyDescent="0.3">
      <c r="B159" s="241" t="s">
        <v>284</v>
      </c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3">
        <v>1</v>
      </c>
      <c r="O159" s="245">
        <v>1</v>
      </c>
    </row>
    <row r="160" spans="2:15" ht="15.75" thickBot="1" x14ac:dyDescent="0.3">
      <c r="B160" s="241" t="s">
        <v>285</v>
      </c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3">
        <v>1</v>
      </c>
      <c r="N160" s="246"/>
      <c r="O160" s="245">
        <v>1</v>
      </c>
    </row>
    <row r="161" spans="2:15" ht="15.75" thickBot="1" x14ac:dyDescent="0.3">
      <c r="B161" s="241" t="s">
        <v>286</v>
      </c>
      <c r="C161" s="246"/>
      <c r="D161" s="246"/>
      <c r="E161" s="243">
        <v>1</v>
      </c>
      <c r="F161" s="246"/>
      <c r="G161" s="246"/>
      <c r="H161" s="246"/>
      <c r="I161" s="246"/>
      <c r="J161" s="246"/>
      <c r="K161" s="246"/>
      <c r="L161" s="246"/>
      <c r="M161" s="246"/>
      <c r="N161" s="246"/>
      <c r="O161" s="245">
        <v>1</v>
      </c>
    </row>
    <row r="162" spans="2:15" ht="15.75" thickBot="1" x14ac:dyDescent="0.3">
      <c r="B162" s="241" t="s">
        <v>287</v>
      </c>
      <c r="C162" s="246"/>
      <c r="D162" s="246"/>
      <c r="E162" s="246"/>
      <c r="F162" s="246"/>
      <c r="G162" s="246"/>
      <c r="H162" s="246"/>
      <c r="I162" s="246"/>
      <c r="J162" s="243">
        <v>1</v>
      </c>
      <c r="K162" s="246"/>
      <c r="L162" s="246"/>
      <c r="M162" s="246"/>
      <c r="N162" s="246"/>
      <c r="O162" s="245">
        <v>1</v>
      </c>
    </row>
    <row r="163" spans="2:15" ht="15.75" thickBot="1" x14ac:dyDescent="0.3">
      <c r="B163" s="241" t="s">
        <v>288</v>
      </c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3">
        <v>1</v>
      </c>
      <c r="N163" s="246"/>
      <c r="O163" s="245">
        <v>1</v>
      </c>
    </row>
    <row r="164" spans="2:15" ht="15.75" thickBot="1" x14ac:dyDescent="0.3">
      <c r="B164" s="241" t="s">
        <v>289</v>
      </c>
      <c r="C164" s="246"/>
      <c r="D164" s="246"/>
      <c r="E164" s="246"/>
      <c r="F164" s="246"/>
      <c r="G164" s="246"/>
      <c r="H164" s="246"/>
      <c r="I164" s="246"/>
      <c r="J164" s="246"/>
      <c r="K164" s="246"/>
      <c r="L164" s="243">
        <v>1</v>
      </c>
      <c r="M164" s="246"/>
      <c r="N164" s="246"/>
      <c r="O164" s="245">
        <v>1</v>
      </c>
    </row>
    <row r="165" spans="2:15" ht="15.75" thickBot="1" x14ac:dyDescent="0.3">
      <c r="B165" s="241" t="s">
        <v>290</v>
      </c>
      <c r="C165" s="246"/>
      <c r="D165" s="246"/>
      <c r="E165" s="243">
        <v>1</v>
      </c>
      <c r="F165" s="246"/>
      <c r="G165" s="246"/>
      <c r="H165" s="246"/>
      <c r="I165" s="246"/>
      <c r="J165" s="246"/>
      <c r="K165" s="246"/>
      <c r="L165" s="246"/>
      <c r="M165" s="246"/>
      <c r="N165" s="246"/>
      <c r="O165" s="245">
        <v>1</v>
      </c>
    </row>
    <row r="166" spans="2:15" ht="15.75" thickBot="1" x14ac:dyDescent="0.3">
      <c r="B166" s="241" t="s">
        <v>291</v>
      </c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3">
        <v>1</v>
      </c>
      <c r="O166" s="245">
        <v>1</v>
      </c>
    </row>
    <row r="167" spans="2:15" ht="15.75" thickBot="1" x14ac:dyDescent="0.3">
      <c r="B167" s="241" t="s">
        <v>292</v>
      </c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3">
        <v>1</v>
      </c>
      <c r="N167" s="246"/>
      <c r="O167" s="245">
        <v>1</v>
      </c>
    </row>
    <row r="168" spans="2:15" ht="15.75" thickBot="1" x14ac:dyDescent="0.3">
      <c r="B168" s="248" t="s">
        <v>42</v>
      </c>
      <c r="C168" s="249">
        <v>61027</v>
      </c>
      <c r="D168" s="249">
        <v>60136</v>
      </c>
      <c r="E168" s="249">
        <v>50577</v>
      </c>
      <c r="F168" s="249">
        <v>20345</v>
      </c>
      <c r="G168" s="249">
        <v>6627</v>
      </c>
      <c r="H168" s="249">
        <v>2729</v>
      </c>
      <c r="I168" s="249">
        <v>3924</v>
      </c>
      <c r="J168" s="249">
        <v>5046</v>
      </c>
      <c r="K168" s="249">
        <v>12249</v>
      </c>
      <c r="L168" s="249">
        <v>27035</v>
      </c>
      <c r="M168" s="249">
        <v>57550</v>
      </c>
      <c r="N168" s="249">
        <v>60181</v>
      </c>
      <c r="O168" s="250">
        <v>367426</v>
      </c>
    </row>
    <row r="170" spans="2:15" x14ac:dyDescent="0.25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143"/>
  <sheetViews>
    <sheetView topLeftCell="R1" workbookViewId="0">
      <selection activeCell="AJ127" sqref="AJ127"/>
    </sheetView>
  </sheetViews>
  <sheetFormatPr baseColWidth="10" defaultRowHeight="15" x14ac:dyDescent="0.25"/>
  <cols>
    <col min="1" max="1" width="6.42578125" customWidth="1"/>
    <col min="2" max="2" width="20.85546875" customWidth="1"/>
    <col min="3" max="3" width="15.42578125" customWidth="1"/>
    <col min="4" max="4" width="5" customWidth="1"/>
    <col min="5" max="5" width="20.85546875" customWidth="1"/>
    <col min="6" max="6" width="15.42578125" customWidth="1"/>
    <col min="7" max="7" width="5.5703125" customWidth="1"/>
    <col min="8" max="8" width="21.42578125" customWidth="1"/>
    <col min="9" max="9" width="14.5703125" customWidth="1"/>
    <col min="10" max="10" width="4.7109375" customWidth="1"/>
    <col min="11" max="11" width="20.85546875" customWidth="1"/>
    <col min="12" max="12" width="15.140625" customWidth="1"/>
    <col min="13" max="13" width="5" customWidth="1"/>
    <col min="14" max="14" width="20.85546875" customWidth="1"/>
    <col min="16" max="16" width="4.5703125" customWidth="1"/>
    <col min="17" max="17" width="22.85546875" customWidth="1"/>
    <col min="18" max="18" width="13.85546875" customWidth="1"/>
    <col min="19" max="19" width="4.7109375" customWidth="1"/>
    <col min="20" max="20" width="22.28515625" customWidth="1"/>
    <col min="21" max="21" width="14.140625" customWidth="1"/>
    <col min="22" max="22" width="5.42578125" customWidth="1"/>
    <col min="23" max="23" width="22" customWidth="1"/>
    <col min="24" max="24" width="15" customWidth="1"/>
    <col min="25" max="25" width="3.28515625" customWidth="1"/>
    <col min="26" max="26" width="22.28515625" customWidth="1"/>
    <col min="27" max="27" width="14.5703125" customWidth="1"/>
    <col min="28" max="28" width="4.85546875" customWidth="1"/>
    <col min="29" max="29" width="26.28515625" customWidth="1"/>
    <col min="31" max="31" width="4.42578125" customWidth="1"/>
    <col min="32" max="32" width="21.7109375" customWidth="1"/>
    <col min="34" max="34" width="3.85546875" customWidth="1"/>
    <col min="35" max="35" width="25" customWidth="1"/>
  </cols>
  <sheetData>
    <row r="2" spans="2:36" x14ac:dyDescent="0.25">
      <c r="B2" s="299" t="s">
        <v>293</v>
      </c>
      <c r="C2" s="299"/>
      <c r="E2" s="299" t="s">
        <v>294</v>
      </c>
      <c r="F2" s="299"/>
      <c r="H2" s="299" t="s">
        <v>295</v>
      </c>
      <c r="I2" s="299"/>
      <c r="K2" s="299" t="s">
        <v>296</v>
      </c>
      <c r="L2" s="299"/>
      <c r="N2" s="299" t="s">
        <v>297</v>
      </c>
      <c r="O2" s="299"/>
      <c r="Q2" s="299" t="s">
        <v>298</v>
      </c>
      <c r="R2" s="299"/>
      <c r="T2" s="299" t="s">
        <v>299</v>
      </c>
      <c r="U2" s="299"/>
      <c r="W2" s="299" t="s">
        <v>300</v>
      </c>
      <c r="X2" s="299"/>
      <c r="Z2" s="300" t="s">
        <v>301</v>
      </c>
      <c r="AA2" s="301"/>
      <c r="AC2" s="299" t="s">
        <v>302</v>
      </c>
      <c r="AD2" s="299"/>
      <c r="AF2" s="299" t="s">
        <v>303</v>
      </c>
      <c r="AG2" s="299"/>
      <c r="AI2" s="299" t="s">
        <v>304</v>
      </c>
      <c r="AJ2" s="299"/>
    </row>
    <row r="3" spans="2:36" x14ac:dyDescent="0.25">
      <c r="B3" s="74" t="s">
        <v>305</v>
      </c>
      <c r="C3" s="74" t="s">
        <v>306</v>
      </c>
      <c r="E3" s="251" t="s">
        <v>305</v>
      </c>
      <c r="F3" s="251" t="s">
        <v>306</v>
      </c>
      <c r="H3" s="251" t="s">
        <v>305</v>
      </c>
      <c r="I3" s="251" t="s">
        <v>306</v>
      </c>
      <c r="K3" s="251" t="s">
        <v>305</v>
      </c>
      <c r="L3" s="251" t="s">
        <v>306</v>
      </c>
      <c r="N3" s="251" t="s">
        <v>305</v>
      </c>
      <c r="O3" s="251" t="s">
        <v>306</v>
      </c>
      <c r="Q3" s="251" t="s">
        <v>305</v>
      </c>
      <c r="R3" s="251" t="s">
        <v>306</v>
      </c>
      <c r="T3" s="251" t="s">
        <v>305</v>
      </c>
      <c r="U3" s="251" t="s">
        <v>306</v>
      </c>
      <c r="W3" s="251" t="s">
        <v>305</v>
      </c>
      <c r="X3" s="251" t="s">
        <v>306</v>
      </c>
      <c r="Z3" s="251" t="s">
        <v>305</v>
      </c>
      <c r="AA3" s="251" t="s">
        <v>306</v>
      </c>
      <c r="AC3" s="252" t="s">
        <v>305</v>
      </c>
      <c r="AD3" s="252" t="s">
        <v>306</v>
      </c>
      <c r="AF3" s="74" t="s">
        <v>305</v>
      </c>
      <c r="AG3" s="74" t="s">
        <v>306</v>
      </c>
      <c r="AI3" s="74" t="s">
        <v>305</v>
      </c>
      <c r="AJ3" s="74" t="s">
        <v>306</v>
      </c>
    </row>
    <row r="4" spans="2:36" x14ac:dyDescent="0.25">
      <c r="B4" s="74" t="s">
        <v>129</v>
      </c>
      <c r="C4" s="253">
        <v>12593</v>
      </c>
      <c r="D4" s="11"/>
      <c r="E4" s="251" t="s">
        <v>129</v>
      </c>
      <c r="F4" s="254">
        <v>14482</v>
      </c>
      <c r="H4" s="251" t="s">
        <v>129</v>
      </c>
      <c r="I4" s="254">
        <v>8278</v>
      </c>
      <c r="K4" s="251" t="s">
        <v>129</v>
      </c>
      <c r="L4" s="254">
        <v>4841</v>
      </c>
      <c r="N4" s="251" t="s">
        <v>129</v>
      </c>
      <c r="O4" s="254">
        <v>2283</v>
      </c>
      <c r="Q4" s="251" t="s">
        <v>129</v>
      </c>
      <c r="R4" s="254">
        <v>1163</v>
      </c>
      <c r="T4" s="251" t="s">
        <v>129</v>
      </c>
      <c r="U4" s="254">
        <v>1558</v>
      </c>
      <c r="W4" s="251" t="s">
        <v>129</v>
      </c>
      <c r="X4" s="254">
        <v>1702</v>
      </c>
      <c r="Z4" s="251" t="s">
        <v>129</v>
      </c>
      <c r="AA4" s="254">
        <v>5093</v>
      </c>
      <c r="AC4" s="251" t="s">
        <v>129</v>
      </c>
      <c r="AD4" s="254">
        <v>4809</v>
      </c>
      <c r="AF4" s="74" t="s">
        <v>307</v>
      </c>
      <c r="AG4" s="253">
        <f>282+7184+48+4+21+6</f>
        <v>7545</v>
      </c>
      <c r="AI4" s="74" t="s">
        <v>307</v>
      </c>
      <c r="AJ4" s="253">
        <f>7403+70+258+19+13</f>
        <v>7763</v>
      </c>
    </row>
    <row r="5" spans="2:36" x14ac:dyDescent="0.25">
      <c r="B5" s="74" t="s">
        <v>308</v>
      </c>
      <c r="C5" s="253">
        <v>10239</v>
      </c>
      <c r="D5" s="11"/>
      <c r="E5" s="255" t="s">
        <v>308</v>
      </c>
      <c r="F5" s="254">
        <v>9216</v>
      </c>
      <c r="H5" s="251" t="s">
        <v>307</v>
      </c>
      <c r="I5" s="254">
        <v>8024</v>
      </c>
      <c r="K5" s="255" t="s">
        <v>308</v>
      </c>
      <c r="L5" s="254">
        <v>4078</v>
      </c>
      <c r="N5" s="255" t="s">
        <v>308</v>
      </c>
      <c r="O5" s="254">
        <v>1538</v>
      </c>
      <c r="Q5" s="251" t="s">
        <v>308</v>
      </c>
      <c r="R5" s="254">
        <v>804</v>
      </c>
      <c r="T5" s="251" t="s">
        <v>308</v>
      </c>
      <c r="U5" s="254">
        <v>1137</v>
      </c>
      <c r="W5" s="255" t="s">
        <v>308</v>
      </c>
      <c r="X5" s="254">
        <v>1344</v>
      </c>
      <c r="Z5" s="255" t="s">
        <v>308</v>
      </c>
      <c r="AA5" s="254">
        <v>2515</v>
      </c>
      <c r="AC5" s="251" t="s">
        <v>307</v>
      </c>
      <c r="AD5" s="254">
        <v>3758</v>
      </c>
      <c r="AF5" s="74" t="s">
        <v>129</v>
      </c>
      <c r="AG5" s="253">
        <f>44+5791</f>
        <v>5835</v>
      </c>
      <c r="AI5" s="74" t="s">
        <v>129</v>
      </c>
      <c r="AJ5" s="253">
        <f>34+5820</f>
        <v>5854</v>
      </c>
    </row>
    <row r="6" spans="2:36" x14ac:dyDescent="0.25">
      <c r="B6" s="74" t="s">
        <v>307</v>
      </c>
      <c r="C6" s="253">
        <v>8619</v>
      </c>
      <c r="D6" s="11"/>
      <c r="E6" s="251" t="s">
        <v>307</v>
      </c>
      <c r="F6" s="254">
        <v>7983</v>
      </c>
      <c r="H6" s="255" t="s">
        <v>308</v>
      </c>
      <c r="I6" s="254">
        <v>6419</v>
      </c>
      <c r="K6" s="251" t="s">
        <v>307</v>
      </c>
      <c r="L6" s="254">
        <v>2798</v>
      </c>
      <c r="N6" s="251" t="s">
        <v>307</v>
      </c>
      <c r="O6" s="254">
        <v>482</v>
      </c>
      <c r="Q6" s="251" t="s">
        <v>307</v>
      </c>
      <c r="R6" s="254">
        <v>224</v>
      </c>
      <c r="T6" s="251" t="s">
        <v>309</v>
      </c>
      <c r="U6" s="254">
        <v>289</v>
      </c>
      <c r="W6" s="251" t="s">
        <v>310</v>
      </c>
      <c r="X6" s="254">
        <v>295</v>
      </c>
      <c r="Z6" s="251" t="s">
        <v>307</v>
      </c>
      <c r="AA6" s="254">
        <v>718</v>
      </c>
      <c r="AC6" s="255" t="s">
        <v>311</v>
      </c>
      <c r="AD6" s="254">
        <v>3345</v>
      </c>
      <c r="AF6" s="74" t="s">
        <v>312</v>
      </c>
      <c r="AG6" s="253">
        <v>5343</v>
      </c>
      <c r="AI6" s="74" t="s">
        <v>313</v>
      </c>
      <c r="AJ6" s="253">
        <v>5276</v>
      </c>
    </row>
    <row r="7" spans="2:36" x14ac:dyDescent="0.25">
      <c r="B7" s="74" t="s">
        <v>314</v>
      </c>
      <c r="C7" s="253">
        <v>2755</v>
      </c>
      <c r="D7" s="11"/>
      <c r="E7" s="251" t="s">
        <v>314</v>
      </c>
      <c r="F7" s="254">
        <v>2309</v>
      </c>
      <c r="H7" s="251" t="s">
        <v>314</v>
      </c>
      <c r="I7" s="254">
        <v>1931</v>
      </c>
      <c r="K7" s="251" t="s">
        <v>315</v>
      </c>
      <c r="L7" s="254">
        <v>959</v>
      </c>
      <c r="N7" s="251" t="s">
        <v>309</v>
      </c>
      <c r="O7" s="254">
        <v>340</v>
      </c>
      <c r="Q7" s="251" t="s">
        <v>309</v>
      </c>
      <c r="R7" s="254">
        <v>155</v>
      </c>
      <c r="T7" s="251" t="s">
        <v>310</v>
      </c>
      <c r="U7" s="254">
        <v>254</v>
      </c>
      <c r="W7" s="251" t="s">
        <v>315</v>
      </c>
      <c r="X7" s="254">
        <v>290</v>
      </c>
      <c r="Z7" s="251" t="s">
        <v>309</v>
      </c>
      <c r="AA7" s="254">
        <v>540</v>
      </c>
      <c r="AC7" s="251" t="s">
        <v>309</v>
      </c>
      <c r="AD7" s="254">
        <v>1339</v>
      </c>
      <c r="AF7" s="74" t="s">
        <v>314</v>
      </c>
      <c r="AG7" s="253">
        <f>8+3303</f>
        <v>3311</v>
      </c>
      <c r="AI7" s="74" t="s">
        <v>314</v>
      </c>
      <c r="AJ7" s="253">
        <f>21+15+1668+1</f>
        <v>1705</v>
      </c>
    </row>
    <row r="8" spans="2:36" x14ac:dyDescent="0.25">
      <c r="B8" s="74" t="s">
        <v>309</v>
      </c>
      <c r="C8" s="253">
        <v>2600</v>
      </c>
      <c r="D8" s="11"/>
      <c r="E8" s="251" t="s">
        <v>316</v>
      </c>
      <c r="F8" s="254">
        <v>1763</v>
      </c>
      <c r="H8" s="251" t="s">
        <v>316</v>
      </c>
      <c r="I8" s="254">
        <v>1621</v>
      </c>
      <c r="K8" s="251" t="s">
        <v>309</v>
      </c>
      <c r="L8" s="254">
        <v>901</v>
      </c>
      <c r="N8" s="251" t="s">
        <v>310</v>
      </c>
      <c r="O8" s="254">
        <v>213</v>
      </c>
      <c r="Q8" s="251" t="s">
        <v>145</v>
      </c>
      <c r="R8" s="254">
        <v>120</v>
      </c>
      <c r="T8" s="251" t="s">
        <v>307</v>
      </c>
      <c r="U8" s="254">
        <v>243</v>
      </c>
      <c r="W8" s="251" t="s">
        <v>309</v>
      </c>
      <c r="X8" s="254">
        <v>253</v>
      </c>
      <c r="Z8" s="251" t="s">
        <v>310</v>
      </c>
      <c r="AA8" s="254">
        <v>507</v>
      </c>
      <c r="AC8" s="251" t="s">
        <v>316</v>
      </c>
      <c r="AD8" s="254">
        <v>1148</v>
      </c>
      <c r="AF8" s="74" t="s">
        <v>316</v>
      </c>
      <c r="AG8" s="253">
        <f>13+2306+2</f>
        <v>2321</v>
      </c>
      <c r="AI8" s="74" t="s">
        <v>315</v>
      </c>
      <c r="AJ8" s="253">
        <f>1446+4+6</f>
        <v>1456</v>
      </c>
    </row>
    <row r="9" spans="2:36" x14ac:dyDescent="0.25">
      <c r="B9" s="74" t="s">
        <v>138</v>
      </c>
      <c r="C9" s="253">
        <v>1812</v>
      </c>
      <c r="D9" s="11"/>
      <c r="E9" s="251" t="s">
        <v>317</v>
      </c>
      <c r="F9" s="254">
        <v>1741</v>
      </c>
      <c r="H9" s="251" t="s">
        <v>317</v>
      </c>
      <c r="I9" s="254">
        <v>1600</v>
      </c>
      <c r="K9" s="251" t="s">
        <v>316</v>
      </c>
      <c r="L9" s="254">
        <v>880</v>
      </c>
      <c r="N9" s="251" t="s">
        <v>142</v>
      </c>
      <c r="O9" s="254">
        <v>188</v>
      </c>
      <c r="Q9" s="251" t="s">
        <v>310</v>
      </c>
      <c r="R9" s="254">
        <v>113</v>
      </c>
      <c r="T9" s="251" t="s">
        <v>138</v>
      </c>
      <c r="U9" s="254">
        <v>112</v>
      </c>
      <c r="W9" s="251" t="s">
        <v>307</v>
      </c>
      <c r="X9" s="254">
        <v>213</v>
      </c>
      <c r="Z9" s="251" t="s">
        <v>315</v>
      </c>
      <c r="AA9" s="254">
        <v>345</v>
      </c>
      <c r="AC9" s="251" t="s">
        <v>314</v>
      </c>
      <c r="AD9" s="254">
        <v>1033</v>
      </c>
      <c r="AF9" s="74" t="s">
        <v>315</v>
      </c>
      <c r="AG9" s="253">
        <f>20+2280</f>
        <v>2300</v>
      </c>
      <c r="AI9" s="74" t="s">
        <v>317</v>
      </c>
      <c r="AJ9" s="253">
        <v>1232</v>
      </c>
    </row>
    <row r="10" spans="2:36" x14ac:dyDescent="0.25">
      <c r="B10" s="74" t="s">
        <v>316</v>
      </c>
      <c r="C10" s="253">
        <v>1779</v>
      </c>
      <c r="D10" s="11"/>
      <c r="E10" s="251" t="s">
        <v>318</v>
      </c>
      <c r="F10" s="254">
        <v>1246</v>
      </c>
      <c r="H10" s="251" t="s">
        <v>309</v>
      </c>
      <c r="I10" s="254">
        <v>1463</v>
      </c>
      <c r="K10" s="251" t="s">
        <v>317</v>
      </c>
      <c r="L10" s="254">
        <v>674</v>
      </c>
      <c r="N10" s="251" t="s">
        <v>317</v>
      </c>
      <c r="O10" s="254">
        <v>174</v>
      </c>
      <c r="Q10" s="251" t="s">
        <v>138</v>
      </c>
      <c r="R10" s="254">
        <v>71</v>
      </c>
      <c r="T10" s="251" t="s">
        <v>142</v>
      </c>
      <c r="U10" s="254">
        <v>92</v>
      </c>
      <c r="W10" s="251" t="s">
        <v>145</v>
      </c>
      <c r="X10" s="254">
        <v>115</v>
      </c>
      <c r="Z10" s="251" t="s">
        <v>138</v>
      </c>
      <c r="AA10" s="254">
        <v>245</v>
      </c>
      <c r="AC10" s="251" t="s">
        <v>317</v>
      </c>
      <c r="AD10" s="254">
        <v>932</v>
      </c>
      <c r="AF10" s="74" t="s">
        <v>317</v>
      </c>
      <c r="AG10" s="253">
        <f>1922+6</f>
        <v>1928</v>
      </c>
      <c r="AI10" s="74" t="s">
        <v>316</v>
      </c>
      <c r="AJ10" s="253">
        <f>10+1197+7+6</f>
        <v>1220</v>
      </c>
    </row>
    <row r="11" spans="2:36" x14ac:dyDescent="0.25">
      <c r="B11" s="74" t="s">
        <v>317</v>
      </c>
      <c r="C11" s="253">
        <v>1638</v>
      </c>
      <c r="D11" s="11"/>
      <c r="E11" s="251" t="s">
        <v>319</v>
      </c>
      <c r="F11" s="254">
        <v>1187</v>
      </c>
      <c r="H11" s="251" t="s">
        <v>319</v>
      </c>
      <c r="I11" s="254">
        <v>1161</v>
      </c>
      <c r="K11" s="251" t="s">
        <v>138</v>
      </c>
      <c r="L11" s="254">
        <v>629</v>
      </c>
      <c r="N11" s="251" t="s">
        <v>138</v>
      </c>
      <c r="O11" s="254">
        <v>155</v>
      </c>
      <c r="Q11" s="251" t="s">
        <v>142</v>
      </c>
      <c r="R11" s="254">
        <v>50</v>
      </c>
      <c r="T11" s="251" t="s">
        <v>317</v>
      </c>
      <c r="U11" s="254">
        <v>87</v>
      </c>
      <c r="W11" s="251" t="s">
        <v>138</v>
      </c>
      <c r="X11" s="254">
        <v>107</v>
      </c>
      <c r="Z11" s="251" t="s">
        <v>142</v>
      </c>
      <c r="AA11" s="254">
        <v>245</v>
      </c>
      <c r="AC11" s="251" t="s">
        <v>315</v>
      </c>
      <c r="AD11" s="254">
        <v>916</v>
      </c>
      <c r="AF11" s="74" t="s">
        <v>319</v>
      </c>
      <c r="AG11" s="253">
        <f>1314+35+4+22</f>
        <v>1375</v>
      </c>
      <c r="AI11" s="74" t="s">
        <v>142</v>
      </c>
      <c r="AJ11" s="253">
        <f>18+1131</f>
        <v>1149</v>
      </c>
    </row>
    <row r="12" spans="2:36" x14ac:dyDescent="0.25">
      <c r="B12" s="74" t="s">
        <v>320</v>
      </c>
      <c r="C12" s="253">
        <v>1557</v>
      </c>
      <c r="D12" s="11"/>
      <c r="E12" s="251" t="s">
        <v>138</v>
      </c>
      <c r="F12" s="254">
        <v>1149</v>
      </c>
      <c r="H12" s="251" t="s">
        <v>138</v>
      </c>
      <c r="I12" s="254">
        <v>1147</v>
      </c>
      <c r="K12" s="251" t="s">
        <v>314</v>
      </c>
      <c r="L12" s="254">
        <v>583</v>
      </c>
      <c r="N12" s="251" t="s">
        <v>315</v>
      </c>
      <c r="O12" s="254">
        <v>137</v>
      </c>
      <c r="Q12" s="251" t="s">
        <v>147</v>
      </c>
      <c r="R12" s="254">
        <v>49</v>
      </c>
      <c r="T12" s="251" t="s">
        <v>145</v>
      </c>
      <c r="U12" s="254">
        <v>70</v>
      </c>
      <c r="W12" s="251" t="s">
        <v>317</v>
      </c>
      <c r="X12" s="254">
        <v>99</v>
      </c>
      <c r="Z12" s="251" t="s">
        <v>137</v>
      </c>
      <c r="AA12" s="254">
        <v>221</v>
      </c>
      <c r="AC12" s="251" t="s">
        <v>137</v>
      </c>
      <c r="AD12" s="254">
        <v>806</v>
      </c>
      <c r="AF12" s="74" t="s">
        <v>321</v>
      </c>
      <c r="AG12" s="253">
        <f>5+1151</f>
        <v>1156</v>
      </c>
      <c r="AI12" s="74" t="s">
        <v>309</v>
      </c>
      <c r="AJ12" s="253">
        <f>18+1032</f>
        <v>1050</v>
      </c>
    </row>
    <row r="13" spans="2:36" x14ac:dyDescent="0.25">
      <c r="B13" s="74" t="s">
        <v>318</v>
      </c>
      <c r="C13" s="253">
        <v>1122</v>
      </c>
      <c r="D13" s="11"/>
      <c r="E13" s="251" t="s">
        <v>315</v>
      </c>
      <c r="F13" s="254">
        <v>1014</v>
      </c>
      <c r="H13" s="251" t="s">
        <v>315</v>
      </c>
      <c r="I13" s="254">
        <v>1099</v>
      </c>
      <c r="K13" s="251" t="s">
        <v>310</v>
      </c>
      <c r="L13" s="254">
        <v>497</v>
      </c>
      <c r="N13" s="251" t="s">
        <v>322</v>
      </c>
      <c r="O13" s="254">
        <v>113</v>
      </c>
      <c r="Q13" s="251" t="s">
        <v>316</v>
      </c>
      <c r="R13" s="254">
        <v>47</v>
      </c>
      <c r="T13" s="251" t="s">
        <v>323</v>
      </c>
      <c r="U13" s="254">
        <v>58</v>
      </c>
      <c r="W13" s="251" t="s">
        <v>320</v>
      </c>
      <c r="X13" s="254">
        <v>96</v>
      </c>
      <c r="Z13" s="251" t="s">
        <v>314</v>
      </c>
      <c r="AA13" s="254">
        <v>192</v>
      </c>
      <c r="AC13" s="251" t="s">
        <v>310</v>
      </c>
      <c r="AD13" s="254">
        <v>539</v>
      </c>
      <c r="AF13" s="74" t="s">
        <v>137</v>
      </c>
      <c r="AG13" s="253">
        <f>1057+19+16</f>
        <v>1092</v>
      </c>
      <c r="AI13" s="74" t="s">
        <v>320</v>
      </c>
      <c r="AJ13" s="253">
        <f>1010+14</f>
        <v>1024</v>
      </c>
    </row>
    <row r="14" spans="2:36" x14ac:dyDescent="0.25">
      <c r="B14" s="74" t="s">
        <v>319</v>
      </c>
      <c r="C14" s="253">
        <v>1064</v>
      </c>
      <c r="D14" s="11"/>
      <c r="E14" s="251" t="s">
        <v>320</v>
      </c>
      <c r="F14" s="254">
        <v>861</v>
      </c>
      <c r="H14" s="251" t="s">
        <v>318</v>
      </c>
      <c r="I14" s="254">
        <v>1016</v>
      </c>
      <c r="K14" s="251" t="s">
        <v>322</v>
      </c>
      <c r="L14" s="254">
        <v>465</v>
      </c>
      <c r="N14" s="251" t="s">
        <v>316</v>
      </c>
      <c r="O14" s="254">
        <v>96</v>
      </c>
      <c r="Q14" s="251" t="s">
        <v>315</v>
      </c>
      <c r="R14" s="254">
        <v>37</v>
      </c>
      <c r="T14" s="251" t="s">
        <v>316</v>
      </c>
      <c r="U14" s="254">
        <v>58</v>
      </c>
      <c r="W14" s="251" t="s">
        <v>323</v>
      </c>
      <c r="X14" s="254">
        <v>85</v>
      </c>
      <c r="Z14" s="251" t="s">
        <v>316</v>
      </c>
      <c r="AA14" s="254">
        <v>188</v>
      </c>
      <c r="AC14" s="251" t="s">
        <v>138</v>
      </c>
      <c r="AD14" s="254">
        <v>462</v>
      </c>
      <c r="AF14" s="74" t="s">
        <v>309</v>
      </c>
      <c r="AG14" s="253">
        <f>1054+8+15</f>
        <v>1077</v>
      </c>
      <c r="AI14" s="74" t="s">
        <v>319</v>
      </c>
      <c r="AJ14" s="253">
        <f>28+986</f>
        <v>1014</v>
      </c>
    </row>
    <row r="15" spans="2:36" x14ac:dyDescent="0.25">
      <c r="B15" s="74" t="s">
        <v>315</v>
      </c>
      <c r="C15" s="253">
        <v>1042</v>
      </c>
      <c r="D15" s="11"/>
      <c r="E15" s="251" t="s">
        <v>137</v>
      </c>
      <c r="F15" s="254">
        <v>850</v>
      </c>
      <c r="H15" s="251" t="s">
        <v>142</v>
      </c>
      <c r="I15" s="254">
        <v>1012</v>
      </c>
      <c r="K15" s="251" t="s">
        <v>137</v>
      </c>
      <c r="L15" s="254">
        <v>419</v>
      </c>
      <c r="N15" s="251" t="s">
        <v>319</v>
      </c>
      <c r="O15" s="254">
        <v>85</v>
      </c>
      <c r="Q15" s="251" t="s">
        <v>324</v>
      </c>
      <c r="R15" s="254">
        <v>24</v>
      </c>
      <c r="T15" s="251" t="s">
        <v>137</v>
      </c>
      <c r="U15" s="254">
        <v>44</v>
      </c>
      <c r="W15" s="251" t="s">
        <v>316</v>
      </c>
      <c r="X15" s="254">
        <v>78</v>
      </c>
      <c r="Z15" s="251" t="s">
        <v>145</v>
      </c>
      <c r="AA15" s="254">
        <v>168</v>
      </c>
      <c r="AC15" s="251" t="s">
        <v>319</v>
      </c>
      <c r="AD15" s="254">
        <v>447</v>
      </c>
      <c r="AF15" s="74" t="s">
        <v>320</v>
      </c>
      <c r="AG15" s="253">
        <f>20+1000+2</f>
        <v>1022</v>
      </c>
      <c r="AI15" s="74" t="s">
        <v>137</v>
      </c>
      <c r="AJ15" s="253">
        <f>818+22+9</f>
        <v>849</v>
      </c>
    </row>
    <row r="16" spans="2:36" x14ac:dyDescent="0.25">
      <c r="B16" s="74" t="s">
        <v>321</v>
      </c>
      <c r="C16" s="253">
        <v>903</v>
      </c>
      <c r="D16" s="11"/>
      <c r="E16" s="251" t="s">
        <v>142</v>
      </c>
      <c r="F16" s="254">
        <v>814</v>
      </c>
      <c r="H16" s="251" t="s">
        <v>137</v>
      </c>
      <c r="I16" s="254">
        <v>890</v>
      </c>
      <c r="K16" s="251" t="s">
        <v>318</v>
      </c>
      <c r="L16" s="254">
        <v>390</v>
      </c>
      <c r="N16" s="251" t="s">
        <v>137</v>
      </c>
      <c r="O16" s="254">
        <v>80</v>
      </c>
      <c r="Q16" s="251" t="s">
        <v>317</v>
      </c>
      <c r="R16" s="254">
        <v>23</v>
      </c>
      <c r="T16" s="251" t="s">
        <v>315</v>
      </c>
      <c r="U16" s="254">
        <v>44</v>
      </c>
      <c r="W16" s="251" t="s">
        <v>147</v>
      </c>
      <c r="X16" s="254">
        <v>72</v>
      </c>
      <c r="Z16" s="251" t="s">
        <v>147</v>
      </c>
      <c r="AA16" s="254">
        <v>138</v>
      </c>
      <c r="AC16" s="251" t="s">
        <v>142</v>
      </c>
      <c r="AD16" s="254">
        <v>403</v>
      </c>
      <c r="AF16" s="74" t="s">
        <v>310</v>
      </c>
      <c r="AG16" s="253">
        <f>8+837+5</f>
        <v>850</v>
      </c>
      <c r="AI16" s="74" t="s">
        <v>310</v>
      </c>
      <c r="AJ16" s="253">
        <f>677+11</f>
        <v>688</v>
      </c>
    </row>
    <row r="17" spans="2:36" x14ac:dyDescent="0.25">
      <c r="B17" s="74" t="s">
        <v>137</v>
      </c>
      <c r="C17" s="253">
        <v>898</v>
      </c>
      <c r="D17" s="11"/>
      <c r="E17" s="251" t="s">
        <v>309</v>
      </c>
      <c r="F17" s="254">
        <v>813</v>
      </c>
      <c r="H17" s="251" t="s">
        <v>322</v>
      </c>
      <c r="I17" s="254">
        <v>655</v>
      </c>
      <c r="K17" s="251" t="s">
        <v>319</v>
      </c>
      <c r="L17" s="254">
        <v>360</v>
      </c>
      <c r="N17" s="251" t="s">
        <v>145</v>
      </c>
      <c r="O17" s="254">
        <v>79</v>
      </c>
      <c r="Q17" s="251" t="s">
        <v>166</v>
      </c>
      <c r="R17" s="254">
        <v>22</v>
      </c>
      <c r="T17" s="251" t="s">
        <v>314</v>
      </c>
      <c r="U17" s="254">
        <v>43</v>
      </c>
      <c r="W17" s="251" t="s">
        <v>142</v>
      </c>
      <c r="X17" s="254">
        <v>58</v>
      </c>
      <c r="Z17" s="251" t="s">
        <v>317</v>
      </c>
      <c r="AA17" s="254">
        <v>122</v>
      </c>
      <c r="AC17" s="251" t="s">
        <v>321</v>
      </c>
      <c r="AD17" s="254">
        <v>398</v>
      </c>
      <c r="AF17" s="74" t="s">
        <v>325</v>
      </c>
      <c r="AG17" s="253">
        <f>795+2</f>
        <v>797</v>
      </c>
      <c r="AI17" s="74" t="s">
        <v>321</v>
      </c>
      <c r="AJ17" s="253">
        <v>668</v>
      </c>
    </row>
    <row r="18" spans="2:36" x14ac:dyDescent="0.25">
      <c r="B18" s="74" t="s">
        <v>322</v>
      </c>
      <c r="C18" s="253">
        <v>709</v>
      </c>
      <c r="D18" s="11"/>
      <c r="E18" s="251" t="s">
        <v>321</v>
      </c>
      <c r="F18" s="254">
        <v>782</v>
      </c>
      <c r="H18" s="251" t="s">
        <v>320</v>
      </c>
      <c r="I18" s="254">
        <v>544</v>
      </c>
      <c r="K18" s="251" t="s">
        <v>147</v>
      </c>
      <c r="L18" s="254">
        <v>346</v>
      </c>
      <c r="N18" s="251" t="s">
        <v>314</v>
      </c>
      <c r="O18" s="254">
        <v>68</v>
      </c>
      <c r="Q18" s="251" t="s">
        <v>320</v>
      </c>
      <c r="R18" s="254">
        <v>20</v>
      </c>
      <c r="T18" s="251" t="s">
        <v>160</v>
      </c>
      <c r="U18" s="254">
        <v>34</v>
      </c>
      <c r="W18" s="251" t="s">
        <v>319</v>
      </c>
      <c r="X18" s="254">
        <v>47</v>
      </c>
      <c r="Z18" s="251" t="s">
        <v>326</v>
      </c>
      <c r="AA18" s="254">
        <v>108</v>
      </c>
      <c r="AC18" s="251" t="s">
        <v>318</v>
      </c>
      <c r="AD18" s="254">
        <v>343</v>
      </c>
      <c r="AF18" s="74" t="s">
        <v>142</v>
      </c>
      <c r="AG18" s="253">
        <f>4+748</f>
        <v>752</v>
      </c>
      <c r="AI18" s="74" t="s">
        <v>138</v>
      </c>
      <c r="AJ18" s="253">
        <f>528+6</f>
        <v>534</v>
      </c>
    </row>
    <row r="19" spans="2:36" x14ac:dyDescent="0.25">
      <c r="B19" s="74" t="s">
        <v>142</v>
      </c>
      <c r="C19" s="253">
        <v>705</v>
      </c>
      <c r="D19" s="11"/>
      <c r="E19" s="251" t="s">
        <v>322</v>
      </c>
      <c r="F19" s="254">
        <v>590</v>
      </c>
      <c r="H19" s="251" t="s">
        <v>321</v>
      </c>
      <c r="I19" s="254">
        <v>531</v>
      </c>
      <c r="K19" s="251" t="s">
        <v>142</v>
      </c>
      <c r="L19" s="254">
        <v>341</v>
      </c>
      <c r="N19" s="251" t="s">
        <v>147</v>
      </c>
      <c r="O19" s="254">
        <v>65</v>
      </c>
      <c r="Q19" s="251" t="s">
        <v>319</v>
      </c>
      <c r="R19" s="254">
        <v>16</v>
      </c>
      <c r="T19" s="251" t="s">
        <v>164</v>
      </c>
      <c r="U19" s="254">
        <v>29</v>
      </c>
      <c r="W19" s="251" t="s">
        <v>314</v>
      </c>
      <c r="X19" s="254">
        <v>45</v>
      </c>
      <c r="Z19" s="251" t="s">
        <v>320</v>
      </c>
      <c r="AA19" s="254">
        <v>95</v>
      </c>
      <c r="AC19" s="251" t="s">
        <v>320</v>
      </c>
      <c r="AD19" s="254">
        <v>287</v>
      </c>
      <c r="AF19" s="74" t="s">
        <v>138</v>
      </c>
      <c r="AG19" s="253">
        <f>705+4+11</f>
        <v>720</v>
      </c>
      <c r="AI19" s="74" t="s">
        <v>150</v>
      </c>
      <c r="AJ19" s="253">
        <v>485</v>
      </c>
    </row>
    <row r="20" spans="2:36" x14ac:dyDescent="0.25">
      <c r="B20" s="74" t="s">
        <v>310</v>
      </c>
      <c r="C20" s="253">
        <v>605</v>
      </c>
      <c r="D20" s="11"/>
      <c r="E20" s="251" t="s">
        <v>150</v>
      </c>
      <c r="F20" s="254">
        <v>576</v>
      </c>
      <c r="H20" s="251" t="s">
        <v>150</v>
      </c>
      <c r="I20" s="254">
        <v>455</v>
      </c>
      <c r="K20" s="251" t="s">
        <v>145</v>
      </c>
      <c r="L20" s="254">
        <v>282</v>
      </c>
      <c r="N20" s="251" t="s">
        <v>326</v>
      </c>
      <c r="O20" s="254">
        <v>52</v>
      </c>
      <c r="Q20" s="251" t="s">
        <v>137</v>
      </c>
      <c r="R20" s="254">
        <v>15</v>
      </c>
      <c r="T20" s="251" t="s">
        <v>147</v>
      </c>
      <c r="U20" s="254">
        <v>26</v>
      </c>
      <c r="W20" s="251" t="s">
        <v>164</v>
      </c>
      <c r="X20" s="254">
        <v>42</v>
      </c>
      <c r="Z20" s="251" t="s">
        <v>319</v>
      </c>
      <c r="AA20" s="254">
        <v>71</v>
      </c>
      <c r="AC20" s="251" t="s">
        <v>145</v>
      </c>
      <c r="AD20" s="254">
        <v>245</v>
      </c>
      <c r="AF20" s="74" t="s">
        <v>327</v>
      </c>
      <c r="AG20" s="253">
        <f>1+694+14</f>
        <v>709</v>
      </c>
      <c r="AI20" s="74" t="s">
        <v>328</v>
      </c>
      <c r="AJ20" s="253">
        <f>393+78</f>
        <v>471</v>
      </c>
    </row>
    <row r="21" spans="2:36" x14ac:dyDescent="0.25">
      <c r="B21" s="74" t="s">
        <v>328</v>
      </c>
      <c r="C21" s="253">
        <v>564</v>
      </c>
      <c r="D21" s="11"/>
      <c r="E21" s="251" t="s">
        <v>325</v>
      </c>
      <c r="F21" s="254">
        <v>561</v>
      </c>
      <c r="H21" s="251" t="s">
        <v>310</v>
      </c>
      <c r="I21" s="254">
        <v>412</v>
      </c>
      <c r="K21" s="251" t="s">
        <v>320</v>
      </c>
      <c r="L21" s="254">
        <v>255</v>
      </c>
      <c r="N21" s="251" t="s">
        <v>318</v>
      </c>
      <c r="O21" s="254">
        <v>36</v>
      </c>
      <c r="Q21" s="251" t="s">
        <v>314</v>
      </c>
      <c r="R21" s="254">
        <v>15</v>
      </c>
      <c r="T21" s="251" t="s">
        <v>319</v>
      </c>
      <c r="U21" s="254">
        <v>25</v>
      </c>
      <c r="W21" s="251" t="s">
        <v>137</v>
      </c>
      <c r="X21" s="254">
        <v>34</v>
      </c>
      <c r="Z21" s="251" t="s">
        <v>164</v>
      </c>
      <c r="AA21" s="254">
        <v>59</v>
      </c>
      <c r="AC21" s="251" t="s">
        <v>150</v>
      </c>
      <c r="AD21" s="254">
        <v>244</v>
      </c>
      <c r="AF21" s="74" t="s">
        <v>328</v>
      </c>
      <c r="AG21" s="253">
        <f>615+25</f>
        <v>640</v>
      </c>
      <c r="AI21" s="74" t="s">
        <v>318</v>
      </c>
      <c r="AJ21" s="253">
        <v>464</v>
      </c>
    </row>
    <row r="22" spans="2:36" x14ac:dyDescent="0.25">
      <c r="B22" s="74" t="s">
        <v>150</v>
      </c>
      <c r="C22" s="253">
        <v>540</v>
      </c>
      <c r="D22" s="11"/>
      <c r="E22" s="251" t="s">
        <v>327</v>
      </c>
      <c r="F22" s="254">
        <v>420</v>
      </c>
      <c r="H22" s="251" t="s">
        <v>328</v>
      </c>
      <c r="I22" s="254">
        <v>410</v>
      </c>
      <c r="K22" s="251" t="s">
        <v>329</v>
      </c>
      <c r="L22" s="254">
        <v>195</v>
      </c>
      <c r="N22" s="251" t="s">
        <v>320</v>
      </c>
      <c r="O22" s="254">
        <v>33</v>
      </c>
      <c r="Q22" s="251" t="s">
        <v>318</v>
      </c>
      <c r="R22" s="254">
        <v>12</v>
      </c>
      <c r="T22" s="251" t="s">
        <v>174</v>
      </c>
      <c r="U22" s="254">
        <v>24</v>
      </c>
      <c r="W22" s="251" t="s">
        <v>160</v>
      </c>
      <c r="X22" s="254">
        <v>26</v>
      </c>
      <c r="Z22" s="251" t="s">
        <v>323</v>
      </c>
      <c r="AA22" s="254">
        <v>59</v>
      </c>
      <c r="AC22" s="251" t="s">
        <v>147</v>
      </c>
      <c r="AD22" s="254">
        <v>233</v>
      </c>
      <c r="AF22" s="74" t="s">
        <v>330</v>
      </c>
      <c r="AG22" s="253">
        <f>157+1+401</f>
        <v>559</v>
      </c>
      <c r="AI22" s="74" t="s">
        <v>327</v>
      </c>
      <c r="AJ22" s="253">
        <v>312</v>
      </c>
    </row>
    <row r="23" spans="2:36" x14ac:dyDescent="0.25">
      <c r="B23" s="74" t="s">
        <v>325</v>
      </c>
      <c r="C23" s="253">
        <v>489</v>
      </c>
      <c r="D23" s="11"/>
      <c r="E23" s="251" t="s">
        <v>328</v>
      </c>
      <c r="F23" s="254">
        <v>413</v>
      </c>
      <c r="H23" s="251" t="s">
        <v>325</v>
      </c>
      <c r="I23" s="254">
        <v>367</v>
      </c>
      <c r="K23" s="251" t="s">
        <v>331</v>
      </c>
      <c r="L23" s="254">
        <v>187</v>
      </c>
      <c r="N23" s="251" t="s">
        <v>323</v>
      </c>
      <c r="O23" s="254">
        <v>32</v>
      </c>
      <c r="Q23" s="251" t="s">
        <v>151</v>
      </c>
      <c r="R23" s="254">
        <v>11</v>
      </c>
      <c r="T23" s="251" t="s">
        <v>327</v>
      </c>
      <c r="U23" s="254">
        <v>23</v>
      </c>
      <c r="W23" s="251" t="s">
        <v>159</v>
      </c>
      <c r="X23" s="254">
        <v>22</v>
      </c>
      <c r="Z23" s="251" t="s">
        <v>318</v>
      </c>
      <c r="AA23" s="254">
        <v>58</v>
      </c>
      <c r="AC23" s="251" t="s">
        <v>328</v>
      </c>
      <c r="AD23" s="254">
        <v>220</v>
      </c>
      <c r="AF23" s="74" t="s">
        <v>150</v>
      </c>
      <c r="AG23" s="253">
        <f>4+429</f>
        <v>433</v>
      </c>
      <c r="AI23" s="74" t="s">
        <v>145</v>
      </c>
      <c r="AJ23" s="253">
        <v>311</v>
      </c>
    </row>
    <row r="24" spans="2:36" x14ac:dyDescent="0.25">
      <c r="B24" s="74" t="s">
        <v>147</v>
      </c>
      <c r="C24" s="253">
        <v>442</v>
      </c>
      <c r="D24" s="11"/>
      <c r="E24" s="251" t="s">
        <v>332</v>
      </c>
      <c r="F24" s="254">
        <v>376</v>
      </c>
      <c r="H24" s="251" t="s">
        <v>327</v>
      </c>
      <c r="I24" s="254">
        <v>336</v>
      </c>
      <c r="K24" s="251" t="s">
        <v>321</v>
      </c>
      <c r="L24" s="254">
        <v>176</v>
      </c>
      <c r="N24" s="251" t="s">
        <v>166</v>
      </c>
      <c r="O24" s="254">
        <v>29</v>
      </c>
      <c r="Q24" s="251" t="s">
        <v>328</v>
      </c>
      <c r="R24" s="254">
        <v>11</v>
      </c>
      <c r="T24" s="251" t="s">
        <v>151</v>
      </c>
      <c r="U24" s="254">
        <v>21</v>
      </c>
      <c r="W24" s="251" t="s">
        <v>321</v>
      </c>
      <c r="X24" s="254">
        <v>20</v>
      </c>
      <c r="Z24" s="251" t="s">
        <v>160</v>
      </c>
      <c r="AA24" s="254">
        <v>57</v>
      </c>
      <c r="AC24" s="251" t="s">
        <v>327</v>
      </c>
      <c r="AD24" s="254">
        <v>218</v>
      </c>
      <c r="AF24" s="74" t="s">
        <v>154</v>
      </c>
      <c r="AG24" s="253">
        <v>372</v>
      </c>
      <c r="AI24" s="74" t="s">
        <v>325</v>
      </c>
      <c r="AJ24" s="253">
        <v>310</v>
      </c>
    </row>
    <row r="25" spans="2:36" x14ac:dyDescent="0.25">
      <c r="B25" s="74" t="s">
        <v>145</v>
      </c>
      <c r="C25" s="253">
        <v>381</v>
      </c>
      <c r="D25" s="11"/>
      <c r="E25" s="251" t="s">
        <v>310</v>
      </c>
      <c r="F25" s="254">
        <v>350</v>
      </c>
      <c r="H25" s="251" t="s">
        <v>333</v>
      </c>
      <c r="I25" s="254">
        <v>323</v>
      </c>
      <c r="K25" s="251" t="s">
        <v>333</v>
      </c>
      <c r="L25" s="254">
        <v>141</v>
      </c>
      <c r="N25" s="251" t="s">
        <v>164</v>
      </c>
      <c r="O25" s="254">
        <v>27</v>
      </c>
      <c r="Q25" s="251" t="s">
        <v>164</v>
      </c>
      <c r="R25" s="254">
        <v>10</v>
      </c>
      <c r="T25" s="251" t="s">
        <v>331</v>
      </c>
      <c r="U25" s="254">
        <v>19</v>
      </c>
      <c r="W25" s="251" t="s">
        <v>318</v>
      </c>
      <c r="X25" s="254">
        <v>17</v>
      </c>
      <c r="Z25" s="251" t="s">
        <v>150</v>
      </c>
      <c r="AA25" s="254">
        <v>46</v>
      </c>
      <c r="AC25" s="251" t="s">
        <v>326</v>
      </c>
      <c r="AD25" s="254">
        <v>167</v>
      </c>
      <c r="AF25" s="74" t="s">
        <v>145</v>
      </c>
      <c r="AG25" s="253">
        <v>354</v>
      </c>
      <c r="AI25" s="74" t="s">
        <v>151</v>
      </c>
      <c r="AJ25" s="253">
        <v>293</v>
      </c>
    </row>
    <row r="26" spans="2:36" x14ac:dyDescent="0.25">
      <c r="B26" s="74" t="s">
        <v>333</v>
      </c>
      <c r="C26" s="253">
        <v>364</v>
      </c>
      <c r="D26" s="11"/>
      <c r="E26" s="251" t="s">
        <v>333</v>
      </c>
      <c r="F26" s="254">
        <v>280</v>
      </c>
      <c r="H26" s="251" t="s">
        <v>332</v>
      </c>
      <c r="I26" s="254">
        <v>266</v>
      </c>
      <c r="K26" s="251" t="s">
        <v>328</v>
      </c>
      <c r="L26" s="254">
        <v>138</v>
      </c>
      <c r="N26" s="251" t="s">
        <v>160</v>
      </c>
      <c r="O26" s="254">
        <v>26</v>
      </c>
      <c r="Q26" s="251" t="s">
        <v>323</v>
      </c>
      <c r="R26" s="254">
        <v>10</v>
      </c>
      <c r="T26" s="251" t="s">
        <v>318</v>
      </c>
      <c r="U26" s="254">
        <v>17</v>
      </c>
      <c r="W26" s="251" t="s">
        <v>334</v>
      </c>
      <c r="X26" s="254">
        <v>17</v>
      </c>
      <c r="Z26" s="251" t="s">
        <v>327</v>
      </c>
      <c r="AA26" s="254">
        <v>43</v>
      </c>
      <c r="AC26" s="251" t="s">
        <v>159</v>
      </c>
      <c r="AD26" s="254">
        <v>143</v>
      </c>
      <c r="AF26" s="74" t="s">
        <v>335</v>
      </c>
      <c r="AG26" s="253">
        <v>327</v>
      </c>
      <c r="AI26" s="74" t="s">
        <v>322</v>
      </c>
      <c r="AJ26" s="253">
        <f>251+7</f>
        <v>258</v>
      </c>
    </row>
    <row r="27" spans="2:36" x14ac:dyDescent="0.25">
      <c r="B27" s="74" t="s">
        <v>327</v>
      </c>
      <c r="C27" s="253">
        <v>362</v>
      </c>
      <c r="D27" s="11"/>
      <c r="E27" s="251" t="s">
        <v>335</v>
      </c>
      <c r="F27" s="254">
        <v>245</v>
      </c>
      <c r="H27" s="251" t="s">
        <v>145</v>
      </c>
      <c r="I27" s="254">
        <v>241</v>
      </c>
      <c r="K27" s="251" t="s">
        <v>160</v>
      </c>
      <c r="L27" s="254">
        <v>131</v>
      </c>
      <c r="N27" s="251" t="s">
        <v>151</v>
      </c>
      <c r="O27" s="254">
        <v>24</v>
      </c>
      <c r="Q27" s="251" t="s">
        <v>170</v>
      </c>
      <c r="R27" s="254">
        <v>9</v>
      </c>
      <c r="T27" s="251" t="s">
        <v>336</v>
      </c>
      <c r="U27" s="254">
        <v>14</v>
      </c>
      <c r="W27" s="251" t="s">
        <v>182</v>
      </c>
      <c r="X27" s="254">
        <v>16</v>
      </c>
      <c r="Z27" s="251" t="s">
        <v>321</v>
      </c>
      <c r="AA27" s="254">
        <v>43</v>
      </c>
      <c r="AC27" s="251" t="s">
        <v>160</v>
      </c>
      <c r="AD27" s="254">
        <v>136</v>
      </c>
      <c r="AF27" s="74" t="s">
        <v>151</v>
      </c>
      <c r="AG27" s="253">
        <f>242+5+4</f>
        <v>251</v>
      </c>
      <c r="AI27" s="74" t="s">
        <v>332</v>
      </c>
      <c r="AJ27" s="253">
        <v>185</v>
      </c>
    </row>
    <row r="28" spans="2:36" x14ac:dyDescent="0.25">
      <c r="B28" s="74" t="s">
        <v>332</v>
      </c>
      <c r="C28" s="253">
        <v>284</v>
      </c>
      <c r="D28" s="11"/>
      <c r="E28" s="251" t="s">
        <v>154</v>
      </c>
      <c r="F28" s="254">
        <v>243</v>
      </c>
      <c r="H28" s="251" t="s">
        <v>151</v>
      </c>
      <c r="I28" s="254">
        <v>233</v>
      </c>
      <c r="K28" s="251" t="s">
        <v>150</v>
      </c>
      <c r="L28" s="254">
        <v>123</v>
      </c>
      <c r="N28" s="251" t="s">
        <v>334</v>
      </c>
      <c r="O28" s="254">
        <v>22</v>
      </c>
      <c r="Q28" s="251" t="s">
        <v>336</v>
      </c>
      <c r="R28" s="254">
        <v>8</v>
      </c>
      <c r="T28" s="251" t="s">
        <v>320</v>
      </c>
      <c r="U28" s="254">
        <v>13</v>
      </c>
      <c r="W28" s="251" t="s">
        <v>331</v>
      </c>
      <c r="X28" s="254">
        <v>15</v>
      </c>
      <c r="Z28" s="251" t="s">
        <v>328</v>
      </c>
      <c r="AA28" s="254">
        <v>38</v>
      </c>
      <c r="AC28" s="251" t="s">
        <v>337</v>
      </c>
      <c r="AD28" s="254">
        <v>127</v>
      </c>
      <c r="AF28" s="74" t="s">
        <v>336</v>
      </c>
      <c r="AG28" s="253">
        <f>4+233+1</f>
        <v>238</v>
      </c>
      <c r="AI28" s="74" t="s">
        <v>326</v>
      </c>
      <c r="AJ28" s="253">
        <f>178+7</f>
        <v>185</v>
      </c>
    </row>
    <row r="29" spans="2:36" x14ac:dyDescent="0.25">
      <c r="B29" s="74" t="s">
        <v>154</v>
      </c>
      <c r="C29" s="253">
        <v>240</v>
      </c>
      <c r="D29" s="11"/>
      <c r="E29" s="251" t="s">
        <v>330</v>
      </c>
      <c r="F29" s="254">
        <v>233</v>
      </c>
      <c r="H29" s="251" t="s">
        <v>331</v>
      </c>
      <c r="I29" s="254">
        <v>203</v>
      </c>
      <c r="K29" s="251" t="s">
        <v>326</v>
      </c>
      <c r="L29" s="254">
        <v>119</v>
      </c>
      <c r="N29" s="251" t="s">
        <v>187</v>
      </c>
      <c r="O29" s="254">
        <v>21</v>
      </c>
      <c r="Q29" s="251" t="s">
        <v>338</v>
      </c>
      <c r="R29" s="254">
        <v>8</v>
      </c>
      <c r="T29" s="251" t="s">
        <v>187</v>
      </c>
      <c r="U29" s="254">
        <v>13</v>
      </c>
      <c r="W29" s="251" t="s">
        <v>166</v>
      </c>
      <c r="X29" s="254">
        <v>14</v>
      </c>
      <c r="Z29" s="251" t="s">
        <v>332</v>
      </c>
      <c r="AA29" s="254">
        <v>35</v>
      </c>
      <c r="AC29" s="251" t="s">
        <v>336</v>
      </c>
      <c r="AD29" s="254">
        <v>116</v>
      </c>
      <c r="AF29" s="74" t="s">
        <v>147</v>
      </c>
      <c r="AG29" s="253">
        <v>222</v>
      </c>
      <c r="AI29" s="74" t="s">
        <v>159</v>
      </c>
      <c r="AJ29" s="253">
        <f>166+9</f>
        <v>175</v>
      </c>
    </row>
    <row r="30" spans="2:36" x14ac:dyDescent="0.25">
      <c r="B30" s="74" t="s">
        <v>335</v>
      </c>
      <c r="C30" s="253">
        <v>238</v>
      </c>
      <c r="D30" s="11"/>
      <c r="E30" s="251" t="s">
        <v>151</v>
      </c>
      <c r="F30" s="254">
        <v>229</v>
      </c>
      <c r="H30" s="251" t="s">
        <v>159</v>
      </c>
      <c r="I30" s="254">
        <v>190</v>
      </c>
      <c r="K30" s="251" t="s">
        <v>323</v>
      </c>
      <c r="L30" s="254">
        <v>112</v>
      </c>
      <c r="N30" s="251" t="s">
        <v>328</v>
      </c>
      <c r="O30" s="254">
        <v>20</v>
      </c>
      <c r="Q30" s="251" t="s">
        <v>339</v>
      </c>
      <c r="R30" s="254">
        <v>8</v>
      </c>
      <c r="T30" s="251" t="s">
        <v>321</v>
      </c>
      <c r="U30" s="254">
        <v>11</v>
      </c>
      <c r="W30" s="251" t="s">
        <v>328</v>
      </c>
      <c r="X30" s="254">
        <v>14</v>
      </c>
      <c r="Z30" s="251" t="s">
        <v>334</v>
      </c>
      <c r="AA30" s="254">
        <v>33</v>
      </c>
      <c r="AC30" s="251" t="s">
        <v>323</v>
      </c>
      <c r="AD30" s="254">
        <v>112</v>
      </c>
      <c r="AF30" s="74" t="s">
        <v>333</v>
      </c>
      <c r="AG30" s="253">
        <f>1+217</f>
        <v>218</v>
      </c>
      <c r="AI30" s="74" t="s">
        <v>147</v>
      </c>
      <c r="AJ30" s="253">
        <v>167</v>
      </c>
    </row>
    <row r="31" spans="2:36" x14ac:dyDescent="0.25">
      <c r="B31" s="74" t="s">
        <v>340</v>
      </c>
      <c r="C31" s="253">
        <v>236</v>
      </c>
      <c r="D31" s="11"/>
      <c r="E31" s="251" t="s">
        <v>145</v>
      </c>
      <c r="F31" s="254">
        <v>179</v>
      </c>
      <c r="H31" s="251" t="s">
        <v>335</v>
      </c>
      <c r="I31" s="254">
        <v>187</v>
      </c>
      <c r="K31" s="251" t="s">
        <v>159</v>
      </c>
      <c r="L31" s="254">
        <v>105</v>
      </c>
      <c r="N31" s="251" t="s">
        <v>331</v>
      </c>
      <c r="O31" s="254">
        <v>20</v>
      </c>
      <c r="Q31" s="251" t="s">
        <v>187</v>
      </c>
      <c r="R31" s="254">
        <v>7</v>
      </c>
      <c r="T31" s="251" t="s">
        <v>166</v>
      </c>
      <c r="U31" s="254">
        <v>9</v>
      </c>
      <c r="W31" s="251" t="s">
        <v>151</v>
      </c>
      <c r="X31" s="254">
        <v>11</v>
      </c>
      <c r="Z31" s="251" t="s">
        <v>151</v>
      </c>
      <c r="AA31" s="254">
        <v>29</v>
      </c>
      <c r="AC31" s="251" t="s">
        <v>325</v>
      </c>
      <c r="AD31" s="254">
        <v>90</v>
      </c>
      <c r="AF31" s="74" t="s">
        <v>159</v>
      </c>
      <c r="AG31" s="253">
        <v>215</v>
      </c>
      <c r="AI31" s="74" t="s">
        <v>333</v>
      </c>
      <c r="AJ31" s="253">
        <f>147+12</f>
        <v>159</v>
      </c>
    </row>
    <row r="32" spans="2:36" x14ac:dyDescent="0.25">
      <c r="B32" s="74" t="s">
        <v>336</v>
      </c>
      <c r="C32" s="253">
        <v>230</v>
      </c>
      <c r="D32" s="11"/>
      <c r="E32" s="251" t="s">
        <v>336</v>
      </c>
      <c r="F32" s="254">
        <v>178</v>
      </c>
      <c r="H32" s="251" t="s">
        <v>336</v>
      </c>
      <c r="I32" s="254">
        <v>181</v>
      </c>
      <c r="K32" s="251" t="s">
        <v>151</v>
      </c>
      <c r="L32" s="254">
        <v>98</v>
      </c>
      <c r="N32" s="251" t="s">
        <v>330</v>
      </c>
      <c r="O32" s="254">
        <v>15</v>
      </c>
      <c r="Q32" s="251" t="s">
        <v>182</v>
      </c>
      <c r="R32" s="254">
        <v>6</v>
      </c>
      <c r="T32" s="251" t="s">
        <v>322</v>
      </c>
      <c r="U32" s="254">
        <v>9</v>
      </c>
      <c r="W32" s="251" t="s">
        <v>325</v>
      </c>
      <c r="X32" s="254">
        <v>11</v>
      </c>
      <c r="Z32" s="251" t="s">
        <v>325</v>
      </c>
      <c r="AA32" s="254">
        <v>26</v>
      </c>
      <c r="AC32" s="251" t="s">
        <v>331</v>
      </c>
      <c r="AD32" s="254">
        <v>89</v>
      </c>
      <c r="AF32" s="74" t="s">
        <v>341</v>
      </c>
      <c r="AG32" s="253">
        <f>1+202+2</f>
        <v>205</v>
      </c>
      <c r="AI32" s="74" t="s">
        <v>330</v>
      </c>
      <c r="AJ32" s="253">
        <v>150</v>
      </c>
    </row>
    <row r="33" spans="2:36" x14ac:dyDescent="0.25">
      <c r="B33" s="74" t="s">
        <v>330</v>
      </c>
      <c r="C33" s="253">
        <v>188</v>
      </c>
      <c r="D33" s="11"/>
      <c r="E33" s="251" t="s">
        <v>170</v>
      </c>
      <c r="F33" s="254">
        <v>175</v>
      </c>
      <c r="H33" s="251" t="s">
        <v>147</v>
      </c>
      <c r="I33" s="254">
        <v>170</v>
      </c>
      <c r="K33" s="251" t="s">
        <v>335</v>
      </c>
      <c r="L33" s="254">
        <v>86</v>
      </c>
      <c r="N33" s="251" t="s">
        <v>332</v>
      </c>
      <c r="O33" s="254">
        <v>14</v>
      </c>
      <c r="Q33" s="251" t="s">
        <v>325</v>
      </c>
      <c r="R33" s="254">
        <v>6</v>
      </c>
      <c r="T33" s="251" t="s">
        <v>334</v>
      </c>
      <c r="U33" s="254">
        <v>9</v>
      </c>
      <c r="W33" s="251" t="s">
        <v>333</v>
      </c>
      <c r="X33" s="254">
        <v>11</v>
      </c>
      <c r="Z33" s="251" t="s">
        <v>159</v>
      </c>
      <c r="AA33" s="254">
        <v>26</v>
      </c>
      <c r="AC33" s="251" t="s">
        <v>164</v>
      </c>
      <c r="AD33" s="254">
        <v>85</v>
      </c>
      <c r="AF33" s="74" t="s">
        <v>331</v>
      </c>
      <c r="AG33" s="253">
        <f>2+198</f>
        <v>200</v>
      </c>
      <c r="AI33" s="74" t="s">
        <v>154</v>
      </c>
      <c r="AJ33" s="253">
        <v>133</v>
      </c>
    </row>
    <row r="34" spans="2:36" x14ac:dyDescent="0.25">
      <c r="B34" s="74" t="s">
        <v>159</v>
      </c>
      <c r="C34" s="253">
        <v>183</v>
      </c>
      <c r="D34" s="11"/>
      <c r="E34" s="251" t="s">
        <v>340</v>
      </c>
      <c r="F34" s="254">
        <v>169</v>
      </c>
      <c r="H34" s="251" t="s">
        <v>341</v>
      </c>
      <c r="I34" s="254">
        <v>163</v>
      </c>
      <c r="K34" s="251" t="s">
        <v>332</v>
      </c>
      <c r="L34" s="254">
        <v>82</v>
      </c>
      <c r="N34" s="251" t="s">
        <v>321</v>
      </c>
      <c r="O34" s="254">
        <v>14</v>
      </c>
      <c r="Q34" s="251" t="s">
        <v>334</v>
      </c>
      <c r="R34" s="254">
        <v>6</v>
      </c>
      <c r="T34" s="251" t="s">
        <v>337</v>
      </c>
      <c r="U34" s="254">
        <v>8</v>
      </c>
      <c r="W34" s="251" t="s">
        <v>326</v>
      </c>
      <c r="X34" s="254">
        <v>10</v>
      </c>
      <c r="Z34" s="251" t="s">
        <v>322</v>
      </c>
      <c r="AA34" s="254">
        <v>26</v>
      </c>
      <c r="AC34" s="251" t="s">
        <v>333</v>
      </c>
      <c r="AD34" s="254">
        <v>84</v>
      </c>
      <c r="AF34" s="74" t="s">
        <v>323</v>
      </c>
      <c r="AG34" s="253">
        <v>174</v>
      </c>
      <c r="AI34" s="74" t="s">
        <v>335</v>
      </c>
      <c r="AJ34" s="253">
        <f>4+122</f>
        <v>126</v>
      </c>
    </row>
    <row r="35" spans="2:36" x14ac:dyDescent="0.25">
      <c r="B35" s="74" t="s">
        <v>160</v>
      </c>
      <c r="C35" s="253">
        <v>172</v>
      </c>
      <c r="D35" s="11"/>
      <c r="E35" s="251" t="s">
        <v>159</v>
      </c>
      <c r="F35" s="254">
        <v>157</v>
      </c>
      <c r="H35" s="251" t="s">
        <v>330</v>
      </c>
      <c r="I35" s="254">
        <v>156</v>
      </c>
      <c r="K35" s="251" t="s">
        <v>327</v>
      </c>
      <c r="L35" s="254">
        <v>77</v>
      </c>
      <c r="N35" s="251" t="s">
        <v>159</v>
      </c>
      <c r="O35" s="254">
        <v>14</v>
      </c>
      <c r="Q35" s="251" t="s">
        <v>332</v>
      </c>
      <c r="R35" s="254">
        <v>5</v>
      </c>
      <c r="T35" s="251" t="s">
        <v>328</v>
      </c>
      <c r="U35" s="254">
        <v>8</v>
      </c>
      <c r="W35" s="251" t="s">
        <v>322</v>
      </c>
      <c r="X35" s="254">
        <v>9</v>
      </c>
      <c r="Z35" s="251" t="s">
        <v>336</v>
      </c>
      <c r="AA35" s="254">
        <v>22</v>
      </c>
      <c r="AC35" s="251" t="s">
        <v>338</v>
      </c>
      <c r="AD35" s="254">
        <v>83</v>
      </c>
      <c r="AF35" s="74" t="s">
        <v>326</v>
      </c>
      <c r="AG35" s="253">
        <f>1+152+3</f>
        <v>156</v>
      </c>
      <c r="AI35" s="74" t="s">
        <v>331</v>
      </c>
      <c r="AJ35" s="253">
        <v>117</v>
      </c>
    </row>
    <row r="36" spans="2:36" x14ac:dyDescent="0.25">
      <c r="B36" s="74" t="s">
        <v>323</v>
      </c>
      <c r="C36" s="253">
        <v>155</v>
      </c>
      <c r="D36" s="11"/>
      <c r="E36" s="251" t="s">
        <v>331</v>
      </c>
      <c r="F36" s="254">
        <v>154</v>
      </c>
      <c r="H36" s="251" t="s">
        <v>154</v>
      </c>
      <c r="I36" s="254">
        <v>147</v>
      </c>
      <c r="K36" s="251" t="s">
        <v>325</v>
      </c>
      <c r="L36" s="254">
        <v>77</v>
      </c>
      <c r="N36" s="251" t="s">
        <v>336</v>
      </c>
      <c r="O36" s="254">
        <v>13</v>
      </c>
      <c r="Q36" s="251" t="s">
        <v>160</v>
      </c>
      <c r="R36" s="254">
        <v>5</v>
      </c>
      <c r="T36" s="251" t="s">
        <v>339</v>
      </c>
      <c r="U36" s="254">
        <v>7</v>
      </c>
      <c r="W36" s="251" t="s">
        <v>336</v>
      </c>
      <c r="X36" s="254">
        <v>8</v>
      </c>
      <c r="Z36" s="251" t="s">
        <v>342</v>
      </c>
      <c r="AA36" s="254">
        <v>21</v>
      </c>
      <c r="AC36" s="251" t="s">
        <v>154</v>
      </c>
      <c r="AD36" s="254">
        <v>80</v>
      </c>
      <c r="AF36" s="74" t="s">
        <v>322</v>
      </c>
      <c r="AG36" s="253">
        <f>58+95</f>
        <v>153</v>
      </c>
      <c r="AI36" s="74" t="s">
        <v>337</v>
      </c>
      <c r="AJ36" s="253">
        <v>111</v>
      </c>
    </row>
    <row r="37" spans="2:36" x14ac:dyDescent="0.25">
      <c r="B37" s="74" t="s">
        <v>343</v>
      </c>
      <c r="C37" s="253">
        <v>146</v>
      </c>
      <c r="D37" s="11"/>
      <c r="E37" s="251" t="s">
        <v>344</v>
      </c>
      <c r="F37" s="254">
        <v>111</v>
      </c>
      <c r="H37" s="251" t="s">
        <v>337</v>
      </c>
      <c r="I37" s="254">
        <v>147</v>
      </c>
      <c r="K37" s="251" t="s">
        <v>164</v>
      </c>
      <c r="L37" s="254">
        <v>76</v>
      </c>
      <c r="N37" s="251" t="s">
        <v>333</v>
      </c>
      <c r="O37" s="254">
        <v>13</v>
      </c>
      <c r="Q37" s="251" t="s">
        <v>327</v>
      </c>
      <c r="R37" s="254">
        <v>4</v>
      </c>
      <c r="T37" s="251" t="s">
        <v>325</v>
      </c>
      <c r="U37" s="254">
        <v>7</v>
      </c>
      <c r="W37" s="251" t="s">
        <v>341</v>
      </c>
      <c r="X37" s="254">
        <v>8</v>
      </c>
      <c r="Z37" s="251" t="s">
        <v>345</v>
      </c>
      <c r="AA37" s="254">
        <v>21</v>
      </c>
      <c r="AC37" s="251" t="s">
        <v>151</v>
      </c>
      <c r="AD37" s="254">
        <v>77</v>
      </c>
      <c r="AF37" s="74" t="s">
        <v>337</v>
      </c>
      <c r="AG37" s="253">
        <v>141</v>
      </c>
      <c r="AI37" s="74" t="s">
        <v>323</v>
      </c>
      <c r="AJ37" s="253">
        <v>107</v>
      </c>
    </row>
    <row r="38" spans="2:36" x14ac:dyDescent="0.25">
      <c r="B38" s="74" t="s">
        <v>151</v>
      </c>
      <c r="C38" s="253">
        <v>134</v>
      </c>
      <c r="D38" s="11"/>
      <c r="E38" s="251" t="s">
        <v>346</v>
      </c>
      <c r="F38" s="254">
        <v>111</v>
      </c>
      <c r="H38" s="251" t="s">
        <v>164</v>
      </c>
      <c r="I38" s="254">
        <v>123</v>
      </c>
      <c r="K38" s="251" t="s">
        <v>170</v>
      </c>
      <c r="L38" s="254">
        <v>69</v>
      </c>
      <c r="N38" s="251" t="s">
        <v>170</v>
      </c>
      <c r="O38" s="254">
        <v>11</v>
      </c>
      <c r="Q38" s="251" t="s">
        <v>179</v>
      </c>
      <c r="R38" s="254">
        <v>4</v>
      </c>
      <c r="T38" s="251" t="s">
        <v>340</v>
      </c>
      <c r="U38" s="254">
        <v>6</v>
      </c>
      <c r="W38" s="251" t="s">
        <v>154</v>
      </c>
      <c r="X38" s="254">
        <v>7</v>
      </c>
      <c r="Z38" s="251" t="s">
        <v>337</v>
      </c>
      <c r="AA38" s="254">
        <v>17</v>
      </c>
      <c r="AC38" s="255" t="s">
        <v>322</v>
      </c>
      <c r="AD38" s="254">
        <v>60</v>
      </c>
      <c r="AF38" s="74" t="s">
        <v>343</v>
      </c>
      <c r="AG38" s="253">
        <v>135</v>
      </c>
      <c r="AI38" s="74" t="s">
        <v>336</v>
      </c>
      <c r="AJ38" s="253">
        <f>86+4</f>
        <v>90</v>
      </c>
    </row>
    <row r="39" spans="2:36" x14ac:dyDescent="0.25">
      <c r="B39" s="74" t="s">
        <v>341</v>
      </c>
      <c r="C39" s="253">
        <v>98</v>
      </c>
      <c r="D39" s="11"/>
      <c r="E39" s="251" t="s">
        <v>343</v>
      </c>
      <c r="F39" s="254">
        <v>97</v>
      </c>
      <c r="H39" s="251" t="s">
        <v>340</v>
      </c>
      <c r="I39" s="254">
        <v>115</v>
      </c>
      <c r="K39" s="251" t="s">
        <v>336</v>
      </c>
      <c r="L39" s="254">
        <v>66</v>
      </c>
      <c r="N39" s="251" t="s">
        <v>338</v>
      </c>
      <c r="O39" s="254">
        <v>11</v>
      </c>
      <c r="Q39" s="251" t="s">
        <v>322</v>
      </c>
      <c r="R39" s="254">
        <v>4</v>
      </c>
      <c r="T39" s="251" t="s">
        <v>333</v>
      </c>
      <c r="U39" s="254">
        <v>6</v>
      </c>
      <c r="W39" s="251" t="s">
        <v>337</v>
      </c>
      <c r="X39" s="254">
        <v>7</v>
      </c>
      <c r="Z39" s="251" t="s">
        <v>347</v>
      </c>
      <c r="AA39" s="254">
        <v>16</v>
      </c>
      <c r="AC39" s="251" t="s">
        <v>133</v>
      </c>
      <c r="AD39" s="254">
        <v>56</v>
      </c>
      <c r="AF39" s="74" t="s">
        <v>340</v>
      </c>
      <c r="AG39" s="253">
        <f>122+1+6</f>
        <v>129</v>
      </c>
      <c r="AI39" s="74" t="s">
        <v>340</v>
      </c>
      <c r="AJ39" s="253">
        <v>89</v>
      </c>
    </row>
    <row r="40" spans="2:36" x14ac:dyDescent="0.25">
      <c r="B40" s="74" t="s">
        <v>337</v>
      </c>
      <c r="C40" s="253">
        <v>96</v>
      </c>
      <c r="D40" s="11"/>
      <c r="E40" s="251" t="s">
        <v>348</v>
      </c>
      <c r="F40" s="254">
        <v>95</v>
      </c>
      <c r="H40" s="251" t="s">
        <v>323</v>
      </c>
      <c r="I40" s="254">
        <v>114</v>
      </c>
      <c r="K40" s="251" t="s">
        <v>337</v>
      </c>
      <c r="L40" s="254">
        <v>61</v>
      </c>
      <c r="N40" s="251" t="s">
        <v>337</v>
      </c>
      <c r="O40" s="254">
        <v>11</v>
      </c>
      <c r="Q40" s="251" t="s">
        <v>154</v>
      </c>
      <c r="R40" s="254">
        <v>3</v>
      </c>
      <c r="T40" s="251" t="s">
        <v>326</v>
      </c>
      <c r="U40" s="254">
        <v>6</v>
      </c>
      <c r="W40" s="251" t="s">
        <v>335</v>
      </c>
      <c r="X40" s="254">
        <v>6</v>
      </c>
      <c r="Z40" s="251" t="s">
        <v>338</v>
      </c>
      <c r="AA40" s="254">
        <v>24</v>
      </c>
      <c r="AC40" s="251" t="s">
        <v>340</v>
      </c>
      <c r="AD40" s="254">
        <v>52</v>
      </c>
      <c r="AF40" s="74" t="s">
        <v>164</v>
      </c>
      <c r="AG40" s="253">
        <v>118</v>
      </c>
      <c r="AI40" s="74" t="s">
        <v>170</v>
      </c>
      <c r="AJ40" s="253">
        <v>83</v>
      </c>
    </row>
    <row r="41" spans="2:36" x14ac:dyDescent="0.25">
      <c r="B41" s="74" t="s">
        <v>346</v>
      </c>
      <c r="C41" s="253">
        <v>91</v>
      </c>
      <c r="D41" s="11"/>
      <c r="E41" s="251" t="s">
        <v>337</v>
      </c>
      <c r="F41" s="254">
        <v>91</v>
      </c>
      <c r="H41" s="251" t="s">
        <v>160</v>
      </c>
      <c r="I41" s="254">
        <v>108</v>
      </c>
      <c r="K41" s="251" t="s">
        <v>340</v>
      </c>
      <c r="L41" s="254">
        <v>59</v>
      </c>
      <c r="N41" s="251" t="s">
        <v>325</v>
      </c>
      <c r="O41" s="254">
        <v>11</v>
      </c>
      <c r="Q41" s="251" t="s">
        <v>321</v>
      </c>
      <c r="R41" s="254">
        <v>3</v>
      </c>
      <c r="T41" s="251" t="s">
        <v>182</v>
      </c>
      <c r="U41" s="254">
        <v>5</v>
      </c>
      <c r="W41" s="251" t="s">
        <v>191</v>
      </c>
      <c r="X41" s="254">
        <v>6</v>
      </c>
      <c r="Z41" s="251" t="s">
        <v>339</v>
      </c>
      <c r="AA41" s="254">
        <v>16</v>
      </c>
      <c r="AC41" s="251" t="s">
        <v>166</v>
      </c>
      <c r="AD41" s="254">
        <v>48</v>
      </c>
      <c r="AF41" s="74" t="s">
        <v>346</v>
      </c>
      <c r="AG41" s="253">
        <v>103</v>
      </c>
      <c r="AI41" s="74" t="s">
        <v>341</v>
      </c>
      <c r="AJ41" s="253">
        <v>73</v>
      </c>
    </row>
    <row r="42" spans="2:36" x14ac:dyDescent="0.25">
      <c r="B42" s="74" t="s">
        <v>331</v>
      </c>
      <c r="C42" s="253">
        <v>88</v>
      </c>
      <c r="D42" s="11"/>
      <c r="E42" s="251" t="s">
        <v>160</v>
      </c>
      <c r="F42" s="254">
        <v>91</v>
      </c>
      <c r="H42" s="251" t="s">
        <v>326</v>
      </c>
      <c r="I42" s="254">
        <v>106</v>
      </c>
      <c r="K42" s="251" t="s">
        <v>338</v>
      </c>
      <c r="L42" s="254">
        <v>54</v>
      </c>
      <c r="N42" s="251" t="s">
        <v>182</v>
      </c>
      <c r="O42" s="254">
        <v>10</v>
      </c>
      <c r="Q42" s="251" t="s">
        <v>159</v>
      </c>
      <c r="R42" s="254">
        <v>3</v>
      </c>
      <c r="T42" s="251" t="s">
        <v>349</v>
      </c>
      <c r="U42" s="254">
        <v>5</v>
      </c>
      <c r="W42" s="251" t="s">
        <v>201</v>
      </c>
      <c r="X42" s="254">
        <v>6</v>
      </c>
      <c r="Z42" s="251" t="s">
        <v>333</v>
      </c>
      <c r="AA42" s="254">
        <v>15</v>
      </c>
      <c r="AC42" s="251" t="s">
        <v>170</v>
      </c>
      <c r="AD42" s="254">
        <v>48</v>
      </c>
      <c r="AF42" s="74" t="s">
        <v>332</v>
      </c>
      <c r="AG42" s="253">
        <f>90+4</f>
        <v>94</v>
      </c>
      <c r="AI42" s="74" t="s">
        <v>166</v>
      </c>
      <c r="AJ42" s="253">
        <v>63</v>
      </c>
    </row>
    <row r="43" spans="2:36" x14ac:dyDescent="0.25">
      <c r="B43" s="74" t="s">
        <v>344</v>
      </c>
      <c r="C43" s="253">
        <v>87</v>
      </c>
      <c r="D43" s="11"/>
      <c r="E43" s="251" t="s">
        <v>341</v>
      </c>
      <c r="F43" s="254">
        <v>89</v>
      </c>
      <c r="H43" s="251" t="s">
        <v>349</v>
      </c>
      <c r="I43" s="254">
        <v>89</v>
      </c>
      <c r="K43" s="251" t="s">
        <v>154</v>
      </c>
      <c r="L43" s="254">
        <v>49</v>
      </c>
      <c r="N43" s="251" t="s">
        <v>327</v>
      </c>
      <c r="O43" s="254">
        <v>9</v>
      </c>
      <c r="Q43" s="251" t="s">
        <v>326</v>
      </c>
      <c r="R43" s="254">
        <v>3</v>
      </c>
      <c r="T43" s="251" t="s">
        <v>345</v>
      </c>
      <c r="U43" s="254">
        <v>5</v>
      </c>
      <c r="W43" s="251" t="s">
        <v>187</v>
      </c>
      <c r="X43" s="254">
        <v>6</v>
      </c>
      <c r="Z43" s="251" t="s">
        <v>154</v>
      </c>
      <c r="AA43" s="254">
        <v>14</v>
      </c>
      <c r="AC43" s="251" t="s">
        <v>174</v>
      </c>
      <c r="AD43" s="254">
        <v>48</v>
      </c>
      <c r="AF43" s="74" t="s">
        <v>179</v>
      </c>
      <c r="AG43" s="253">
        <v>89</v>
      </c>
      <c r="AI43" s="74" t="s">
        <v>338</v>
      </c>
      <c r="AJ43" s="253">
        <v>63</v>
      </c>
    </row>
    <row r="44" spans="2:36" x14ac:dyDescent="0.25">
      <c r="B44" s="74" t="s">
        <v>350</v>
      </c>
      <c r="C44" s="253">
        <v>77</v>
      </c>
      <c r="D44" s="11"/>
      <c r="E44" s="251" t="s">
        <v>147</v>
      </c>
      <c r="F44" s="254">
        <v>79</v>
      </c>
      <c r="H44" s="251" t="s">
        <v>347</v>
      </c>
      <c r="I44" s="254">
        <v>81</v>
      </c>
      <c r="K44" s="251" t="s">
        <v>334</v>
      </c>
      <c r="L44" s="254">
        <v>43</v>
      </c>
      <c r="N44" s="251" t="s">
        <v>335</v>
      </c>
      <c r="O44" s="254">
        <v>9</v>
      </c>
      <c r="Q44" s="251" t="s">
        <v>331</v>
      </c>
      <c r="R44" s="254">
        <v>3</v>
      </c>
      <c r="T44" s="251" t="s">
        <v>351</v>
      </c>
      <c r="U44" s="254">
        <v>4</v>
      </c>
      <c r="W44" s="251" t="s">
        <v>327</v>
      </c>
      <c r="X44" s="254">
        <v>5</v>
      </c>
      <c r="Z44" s="251" t="s">
        <v>340</v>
      </c>
      <c r="AA44" s="254">
        <v>13</v>
      </c>
      <c r="AC44" s="251" t="s">
        <v>344</v>
      </c>
      <c r="AD44" s="254">
        <v>47</v>
      </c>
      <c r="AF44" s="74" t="s">
        <v>170</v>
      </c>
      <c r="AG44" s="253">
        <v>84</v>
      </c>
      <c r="AI44" s="74" t="s">
        <v>347</v>
      </c>
      <c r="AJ44" s="253">
        <v>56</v>
      </c>
    </row>
    <row r="45" spans="2:36" x14ac:dyDescent="0.25">
      <c r="B45" s="74" t="s">
        <v>326</v>
      </c>
      <c r="C45" s="253">
        <v>77</v>
      </c>
      <c r="D45" s="11"/>
      <c r="E45" s="251" t="s">
        <v>349</v>
      </c>
      <c r="F45" s="254">
        <v>74</v>
      </c>
      <c r="H45" s="251" t="s">
        <v>338</v>
      </c>
      <c r="I45" s="254">
        <v>70</v>
      </c>
      <c r="K45" s="251" t="s">
        <v>182</v>
      </c>
      <c r="L45" s="254">
        <v>42</v>
      </c>
      <c r="N45" s="251" t="s">
        <v>352</v>
      </c>
      <c r="O45" s="254">
        <v>9</v>
      </c>
      <c r="Q45" s="251" t="s">
        <v>198</v>
      </c>
      <c r="R45" s="254">
        <v>3</v>
      </c>
      <c r="T45" s="251" t="s">
        <v>324</v>
      </c>
      <c r="U45" s="254">
        <v>3</v>
      </c>
      <c r="W45" s="251" t="s">
        <v>170</v>
      </c>
      <c r="X45" s="254">
        <v>5</v>
      </c>
      <c r="Z45" s="251" t="s">
        <v>182</v>
      </c>
      <c r="AA45" s="254">
        <v>13</v>
      </c>
      <c r="AC45" s="251" t="s">
        <v>335</v>
      </c>
      <c r="AD45" s="254">
        <v>45</v>
      </c>
      <c r="AF45" s="74" t="s">
        <v>347</v>
      </c>
      <c r="AG45" s="253">
        <v>76</v>
      </c>
      <c r="AI45" s="74" t="s">
        <v>346</v>
      </c>
      <c r="AJ45" s="253">
        <v>52</v>
      </c>
    </row>
    <row r="46" spans="2:36" x14ac:dyDescent="0.25">
      <c r="B46" s="74" t="s">
        <v>353</v>
      </c>
      <c r="C46" s="253">
        <v>76</v>
      </c>
      <c r="D46" s="11"/>
      <c r="E46" s="251" t="s">
        <v>323</v>
      </c>
      <c r="F46" s="254">
        <v>70</v>
      </c>
      <c r="H46" s="251" t="s">
        <v>344</v>
      </c>
      <c r="I46" s="254">
        <v>57</v>
      </c>
      <c r="K46" s="251" t="s">
        <v>347</v>
      </c>
      <c r="L46" s="254">
        <v>39</v>
      </c>
      <c r="N46" s="251" t="s">
        <v>324</v>
      </c>
      <c r="O46" s="254">
        <v>7</v>
      </c>
      <c r="Q46" s="251" t="s">
        <v>354</v>
      </c>
      <c r="R46" s="254">
        <v>2</v>
      </c>
      <c r="T46" s="251" t="s">
        <v>170</v>
      </c>
      <c r="U46" s="254">
        <v>3</v>
      </c>
      <c r="W46" s="251" t="s">
        <v>188</v>
      </c>
      <c r="X46" s="254">
        <v>5</v>
      </c>
      <c r="Z46" s="251" t="s">
        <v>166</v>
      </c>
      <c r="AA46" s="254">
        <v>13</v>
      </c>
      <c r="AC46" s="251" t="s">
        <v>332</v>
      </c>
      <c r="AD46" s="254">
        <v>44</v>
      </c>
      <c r="AF46" s="74" t="s">
        <v>160</v>
      </c>
      <c r="AG46" s="253">
        <v>75</v>
      </c>
      <c r="AI46" s="74" t="s">
        <v>160</v>
      </c>
      <c r="AJ46" s="253">
        <v>50</v>
      </c>
    </row>
    <row r="47" spans="2:36" x14ac:dyDescent="0.25">
      <c r="B47" s="74" t="s">
        <v>355</v>
      </c>
      <c r="C47" s="253">
        <v>75</v>
      </c>
      <c r="D47" s="11"/>
      <c r="E47" s="251" t="s">
        <v>356</v>
      </c>
      <c r="F47" s="254">
        <v>70</v>
      </c>
      <c r="H47" s="251" t="s">
        <v>334</v>
      </c>
      <c r="I47" s="254">
        <v>57</v>
      </c>
      <c r="K47" s="251" t="s">
        <v>341</v>
      </c>
      <c r="L47" s="254">
        <v>38</v>
      </c>
      <c r="N47" s="251" t="s">
        <v>346</v>
      </c>
      <c r="O47" s="254">
        <v>7</v>
      </c>
      <c r="Q47" s="251" t="s">
        <v>174</v>
      </c>
      <c r="R47" s="254">
        <v>2</v>
      </c>
      <c r="T47" s="251" t="s">
        <v>348</v>
      </c>
      <c r="U47" s="254">
        <v>3</v>
      </c>
      <c r="W47" s="251" t="s">
        <v>329</v>
      </c>
      <c r="X47" s="254">
        <v>4</v>
      </c>
      <c r="Z47" s="251" t="s">
        <v>170</v>
      </c>
      <c r="AA47" s="254">
        <v>13</v>
      </c>
      <c r="AC47" s="251" t="s">
        <v>341</v>
      </c>
      <c r="AD47" s="254">
        <v>43</v>
      </c>
      <c r="AF47" s="74" t="s">
        <v>338</v>
      </c>
      <c r="AG47" s="253">
        <v>71</v>
      </c>
      <c r="AI47" s="74" t="s">
        <v>356</v>
      </c>
      <c r="AJ47" s="253">
        <v>46</v>
      </c>
    </row>
    <row r="48" spans="2:36" x14ac:dyDescent="0.25">
      <c r="B48" s="74" t="s">
        <v>347</v>
      </c>
      <c r="C48" s="253">
        <v>66</v>
      </c>
      <c r="D48" s="11"/>
      <c r="E48" s="251" t="s">
        <v>324</v>
      </c>
      <c r="F48" s="254">
        <v>67</v>
      </c>
      <c r="H48" s="251" t="s">
        <v>170</v>
      </c>
      <c r="I48" s="254">
        <v>52</v>
      </c>
      <c r="K48" s="251" t="s">
        <v>346</v>
      </c>
      <c r="L48" s="254">
        <v>36</v>
      </c>
      <c r="N48" s="251" t="s">
        <v>154</v>
      </c>
      <c r="O48" s="254">
        <v>6</v>
      </c>
      <c r="Q48" s="251" t="s">
        <v>188</v>
      </c>
      <c r="R48" s="254">
        <v>2</v>
      </c>
      <c r="T48" s="251" t="s">
        <v>357</v>
      </c>
      <c r="U48" s="254">
        <v>3</v>
      </c>
      <c r="W48" s="251" t="s">
        <v>324</v>
      </c>
      <c r="X48" s="254">
        <v>3</v>
      </c>
      <c r="Z48" s="251" t="s">
        <v>343</v>
      </c>
      <c r="AA48" s="254">
        <v>13</v>
      </c>
      <c r="AC48" s="251" t="s">
        <v>329</v>
      </c>
      <c r="AD48" s="254">
        <v>37</v>
      </c>
      <c r="AF48" s="74" t="s">
        <v>166</v>
      </c>
      <c r="AG48" s="253">
        <v>69</v>
      </c>
      <c r="AI48" s="74" t="s">
        <v>345</v>
      </c>
      <c r="AJ48" s="253">
        <v>43</v>
      </c>
    </row>
    <row r="49" spans="2:36" x14ac:dyDescent="0.25">
      <c r="B49" s="74" t="s">
        <v>164</v>
      </c>
      <c r="C49" s="253">
        <v>64</v>
      </c>
      <c r="D49" s="11"/>
      <c r="E49" s="251" t="s">
        <v>326</v>
      </c>
      <c r="F49" s="254">
        <v>66</v>
      </c>
      <c r="H49" s="251" t="s">
        <v>343</v>
      </c>
      <c r="I49" s="254">
        <v>50</v>
      </c>
      <c r="K49" s="251" t="s">
        <v>345</v>
      </c>
      <c r="L49" s="254">
        <v>34</v>
      </c>
      <c r="N49" s="251" t="s">
        <v>339</v>
      </c>
      <c r="O49" s="254">
        <v>6</v>
      </c>
      <c r="Q49" s="251" t="s">
        <v>358</v>
      </c>
      <c r="R49" s="254">
        <v>2</v>
      </c>
      <c r="T49" s="251" t="s">
        <v>347</v>
      </c>
      <c r="U49" s="254">
        <v>2</v>
      </c>
      <c r="W49" s="251" t="s">
        <v>354</v>
      </c>
      <c r="X49" s="254">
        <v>3</v>
      </c>
      <c r="Z49" s="251" t="s">
        <v>131</v>
      </c>
      <c r="AA49" s="254">
        <v>11</v>
      </c>
      <c r="AC49" s="251" t="s">
        <v>347</v>
      </c>
      <c r="AD49" s="254">
        <v>35</v>
      </c>
      <c r="AF49" s="74" t="s">
        <v>350</v>
      </c>
      <c r="AG49" s="253">
        <f>4+63</f>
        <v>67</v>
      </c>
      <c r="AI49" s="74" t="s">
        <v>344</v>
      </c>
      <c r="AJ49" s="253">
        <v>42</v>
      </c>
    </row>
    <row r="50" spans="2:36" x14ac:dyDescent="0.25">
      <c r="B50" s="74" t="s">
        <v>348</v>
      </c>
      <c r="C50" s="253">
        <v>59</v>
      </c>
      <c r="D50" s="11"/>
      <c r="E50" s="251" t="s">
        <v>338</v>
      </c>
      <c r="F50" s="254">
        <v>56</v>
      </c>
      <c r="H50" s="251" t="s">
        <v>346</v>
      </c>
      <c r="I50" s="254">
        <v>49</v>
      </c>
      <c r="K50" s="251" t="s">
        <v>330</v>
      </c>
      <c r="L50" s="254">
        <v>28</v>
      </c>
      <c r="N50" s="251" t="s">
        <v>354</v>
      </c>
      <c r="O50" s="254">
        <v>5</v>
      </c>
      <c r="Q50" s="251" t="s">
        <v>333</v>
      </c>
      <c r="R50" s="254">
        <v>2</v>
      </c>
      <c r="T50" s="251" t="s">
        <v>191</v>
      </c>
      <c r="U50" s="254">
        <v>2</v>
      </c>
      <c r="W50" s="251" t="s">
        <v>344</v>
      </c>
      <c r="X50" s="254">
        <v>3</v>
      </c>
      <c r="Z50" s="251" t="s">
        <v>174</v>
      </c>
      <c r="AA50" s="254">
        <v>11</v>
      </c>
      <c r="AC50" s="251" t="s">
        <v>334</v>
      </c>
      <c r="AD50" s="254">
        <v>34</v>
      </c>
      <c r="AF50" s="74" t="s">
        <v>356</v>
      </c>
      <c r="AG50" s="253">
        <v>59</v>
      </c>
      <c r="AI50" s="74" t="s">
        <v>352</v>
      </c>
      <c r="AJ50" s="253">
        <v>38</v>
      </c>
    </row>
    <row r="51" spans="2:36" x14ac:dyDescent="0.25">
      <c r="B51" s="74" t="s">
        <v>349</v>
      </c>
      <c r="C51" s="253">
        <v>53</v>
      </c>
      <c r="D51" s="11"/>
      <c r="E51" s="251" t="s">
        <v>355</v>
      </c>
      <c r="F51" s="254">
        <v>56</v>
      </c>
      <c r="H51" s="251" t="s">
        <v>324</v>
      </c>
      <c r="I51" s="254">
        <v>46</v>
      </c>
      <c r="K51" s="251" t="s">
        <v>187</v>
      </c>
      <c r="L51" s="254">
        <v>27</v>
      </c>
      <c r="N51" s="251" t="s">
        <v>196</v>
      </c>
      <c r="O51" s="254">
        <v>5</v>
      </c>
      <c r="Q51" s="251" t="s">
        <v>343</v>
      </c>
      <c r="R51" s="254">
        <v>2</v>
      </c>
      <c r="T51" s="251" t="s">
        <v>150</v>
      </c>
      <c r="U51" s="254">
        <v>2</v>
      </c>
      <c r="W51" s="251" t="s">
        <v>174</v>
      </c>
      <c r="X51" s="254">
        <v>3</v>
      </c>
      <c r="Z51" s="251" t="s">
        <v>346</v>
      </c>
      <c r="AA51" s="254">
        <v>10</v>
      </c>
      <c r="AC51" s="251" t="s">
        <v>355</v>
      </c>
      <c r="AD51" s="254">
        <v>31</v>
      </c>
      <c r="AF51" s="74" t="s">
        <v>339</v>
      </c>
      <c r="AG51" s="253">
        <v>54</v>
      </c>
      <c r="AI51" s="74" t="s">
        <v>359</v>
      </c>
      <c r="AJ51" s="253">
        <v>37</v>
      </c>
    </row>
    <row r="52" spans="2:36" x14ac:dyDescent="0.25">
      <c r="B52" s="74" t="s">
        <v>352</v>
      </c>
      <c r="C52" s="253">
        <v>51</v>
      </c>
      <c r="D52" s="11"/>
      <c r="E52" s="251" t="s">
        <v>192</v>
      </c>
      <c r="F52" s="254">
        <v>48</v>
      </c>
      <c r="H52" s="251" t="s">
        <v>179</v>
      </c>
      <c r="I52" s="254">
        <v>40</v>
      </c>
      <c r="K52" s="251" t="s">
        <v>356</v>
      </c>
      <c r="L52" s="254">
        <v>25</v>
      </c>
      <c r="N52" s="251" t="s">
        <v>174</v>
      </c>
      <c r="O52" s="254">
        <v>4</v>
      </c>
      <c r="Q52" s="251" t="s">
        <v>360</v>
      </c>
      <c r="R52" s="254">
        <v>1</v>
      </c>
      <c r="T52" s="251" t="s">
        <v>332</v>
      </c>
      <c r="U52" s="254">
        <v>2</v>
      </c>
      <c r="W52" s="251" t="s">
        <v>332</v>
      </c>
      <c r="X52" s="254">
        <v>3</v>
      </c>
      <c r="Z52" s="251" t="s">
        <v>350</v>
      </c>
      <c r="AA52" s="254">
        <v>9</v>
      </c>
      <c r="AC52" s="251" t="s">
        <v>343</v>
      </c>
      <c r="AD52" s="254">
        <v>30</v>
      </c>
      <c r="AF52" s="74" t="s">
        <v>187</v>
      </c>
      <c r="AG52" s="253">
        <v>50</v>
      </c>
      <c r="AI52" s="74" t="s">
        <v>350</v>
      </c>
      <c r="AJ52" s="253">
        <v>37</v>
      </c>
    </row>
    <row r="53" spans="2:36" x14ac:dyDescent="0.25">
      <c r="B53" s="74" t="s">
        <v>166</v>
      </c>
      <c r="C53" s="253">
        <v>48</v>
      </c>
      <c r="D53" s="11"/>
      <c r="E53" s="251" t="s">
        <v>164</v>
      </c>
      <c r="F53" s="254">
        <v>44</v>
      </c>
      <c r="H53" s="251" t="s">
        <v>339</v>
      </c>
      <c r="I53" s="254">
        <v>36</v>
      </c>
      <c r="K53" s="251" t="s">
        <v>344</v>
      </c>
      <c r="L53" s="254">
        <v>24</v>
      </c>
      <c r="N53" s="251" t="s">
        <v>350</v>
      </c>
      <c r="O53" s="254">
        <v>4</v>
      </c>
      <c r="Q53" s="251" t="s">
        <v>340</v>
      </c>
      <c r="R53" s="254">
        <v>1</v>
      </c>
      <c r="T53" s="251" t="s">
        <v>204</v>
      </c>
      <c r="U53" s="254">
        <v>2</v>
      </c>
      <c r="W53" s="251" t="s">
        <v>204</v>
      </c>
      <c r="X53" s="254">
        <v>3</v>
      </c>
      <c r="Z53" s="251" t="s">
        <v>188</v>
      </c>
      <c r="AA53" s="254">
        <v>9</v>
      </c>
      <c r="AC53" s="251" t="s">
        <v>346</v>
      </c>
      <c r="AD53" s="254">
        <v>28</v>
      </c>
      <c r="AF53" s="74" t="s">
        <v>134</v>
      </c>
      <c r="AG53" s="253">
        <f>10+20+17</f>
        <v>47</v>
      </c>
      <c r="AI53" s="74" t="s">
        <v>355</v>
      </c>
      <c r="AJ53" s="253">
        <v>37</v>
      </c>
    </row>
    <row r="54" spans="2:36" x14ac:dyDescent="0.25">
      <c r="B54" s="74" t="s">
        <v>170</v>
      </c>
      <c r="C54" s="253">
        <v>46</v>
      </c>
      <c r="D54" s="11"/>
      <c r="E54" s="251" t="s">
        <v>347</v>
      </c>
      <c r="F54" s="254">
        <v>42</v>
      </c>
      <c r="H54" s="251" t="s">
        <v>196</v>
      </c>
      <c r="I54" s="254">
        <v>36</v>
      </c>
      <c r="K54" s="251" t="s">
        <v>342</v>
      </c>
      <c r="L54" s="254">
        <v>23</v>
      </c>
      <c r="N54" s="251" t="s">
        <v>188</v>
      </c>
      <c r="O54" s="254">
        <v>4</v>
      </c>
      <c r="Q54" s="251" t="s">
        <v>150</v>
      </c>
      <c r="R54" s="254">
        <v>1</v>
      </c>
      <c r="T54" s="251" t="s">
        <v>188</v>
      </c>
      <c r="U54" s="254">
        <v>2</v>
      </c>
      <c r="W54" s="251" t="s">
        <v>343</v>
      </c>
      <c r="X54" s="254">
        <v>3</v>
      </c>
      <c r="Z54" s="251" t="s">
        <v>331</v>
      </c>
      <c r="AA54" s="254">
        <v>9</v>
      </c>
      <c r="AC54" s="251" t="s">
        <v>219</v>
      </c>
      <c r="AD54" s="254">
        <v>27</v>
      </c>
      <c r="AF54" s="74" t="s">
        <v>345</v>
      </c>
      <c r="AG54" s="253">
        <f>1+37</f>
        <v>38</v>
      </c>
      <c r="AI54" s="74" t="s">
        <v>329</v>
      </c>
      <c r="AJ54" s="253">
        <v>34</v>
      </c>
    </row>
    <row r="55" spans="2:36" x14ac:dyDescent="0.25">
      <c r="B55" s="74" t="s">
        <v>334</v>
      </c>
      <c r="C55" s="253">
        <v>43</v>
      </c>
      <c r="D55" s="11"/>
      <c r="E55" s="251" t="s">
        <v>350</v>
      </c>
      <c r="F55" s="254">
        <v>40</v>
      </c>
      <c r="H55" s="251" t="s">
        <v>356</v>
      </c>
      <c r="I55" s="254">
        <v>35</v>
      </c>
      <c r="K55" s="251" t="s">
        <v>179</v>
      </c>
      <c r="L55" s="254">
        <v>23</v>
      </c>
      <c r="N55" s="251" t="s">
        <v>358</v>
      </c>
      <c r="O55" s="254">
        <v>4</v>
      </c>
      <c r="Q55" s="251" t="s">
        <v>330</v>
      </c>
      <c r="R55" s="254">
        <v>1</v>
      </c>
      <c r="T55" s="251" t="s">
        <v>159</v>
      </c>
      <c r="U55" s="254">
        <v>2</v>
      </c>
      <c r="W55" s="251" t="s">
        <v>356</v>
      </c>
      <c r="X55" s="254">
        <v>3</v>
      </c>
      <c r="Z55" s="251" t="s">
        <v>341</v>
      </c>
      <c r="AA55" s="254">
        <v>8</v>
      </c>
      <c r="AC55" s="251" t="s">
        <v>192</v>
      </c>
      <c r="AD55" s="254">
        <v>27</v>
      </c>
      <c r="AF55" s="74" t="s">
        <v>182</v>
      </c>
      <c r="AG55" s="253">
        <v>37</v>
      </c>
      <c r="AI55" s="74" t="s">
        <v>179</v>
      </c>
      <c r="AJ55" s="253">
        <v>31</v>
      </c>
    </row>
    <row r="56" spans="2:36" x14ac:dyDescent="0.25">
      <c r="B56" s="74" t="s">
        <v>345</v>
      </c>
      <c r="C56" s="253">
        <v>39</v>
      </c>
      <c r="D56" s="11"/>
      <c r="E56" s="251" t="s">
        <v>179</v>
      </c>
      <c r="F56" s="254">
        <v>38</v>
      </c>
      <c r="H56" s="251" t="s">
        <v>174</v>
      </c>
      <c r="I56" s="254">
        <v>33</v>
      </c>
      <c r="K56" s="251" t="s">
        <v>166</v>
      </c>
      <c r="L56" s="254">
        <v>21</v>
      </c>
      <c r="N56" s="251" t="s">
        <v>329</v>
      </c>
      <c r="O56" s="254">
        <v>4</v>
      </c>
      <c r="Q56" s="251" t="s">
        <v>341</v>
      </c>
      <c r="R56" s="254">
        <v>1</v>
      </c>
      <c r="T56" s="251" t="s">
        <v>361</v>
      </c>
      <c r="U56" s="254">
        <v>2</v>
      </c>
      <c r="W56" s="251" t="s">
        <v>360</v>
      </c>
      <c r="X56" s="254">
        <v>2</v>
      </c>
      <c r="Z56" s="251" t="s">
        <v>329</v>
      </c>
      <c r="AA56" s="254">
        <v>8</v>
      </c>
      <c r="AC56" s="251" t="s">
        <v>182</v>
      </c>
      <c r="AD56" s="254">
        <v>24</v>
      </c>
      <c r="AF56" s="74" t="s">
        <v>355</v>
      </c>
      <c r="AG56" s="253">
        <f>2+33</f>
        <v>35</v>
      </c>
      <c r="AI56" s="74" t="s">
        <v>164</v>
      </c>
      <c r="AJ56" s="253">
        <v>28</v>
      </c>
    </row>
    <row r="57" spans="2:36" x14ac:dyDescent="0.25">
      <c r="B57" s="74" t="s">
        <v>356</v>
      </c>
      <c r="C57" s="253">
        <v>37</v>
      </c>
      <c r="D57" s="11"/>
      <c r="E57" s="251" t="s">
        <v>358</v>
      </c>
      <c r="F57" s="254">
        <v>34</v>
      </c>
      <c r="H57" s="251" t="s">
        <v>354</v>
      </c>
      <c r="I57" s="254">
        <v>32</v>
      </c>
      <c r="K57" s="251" t="s">
        <v>343</v>
      </c>
      <c r="L57" s="254">
        <v>21</v>
      </c>
      <c r="N57" s="251" t="s">
        <v>362</v>
      </c>
      <c r="O57" s="254">
        <v>3</v>
      </c>
      <c r="Q57" s="251" t="s">
        <v>363</v>
      </c>
      <c r="R57" s="254">
        <v>1</v>
      </c>
      <c r="T57" s="251" t="s">
        <v>356</v>
      </c>
      <c r="U57" s="254">
        <v>2</v>
      </c>
      <c r="W57" s="251" t="s">
        <v>340</v>
      </c>
      <c r="X57" s="254">
        <v>2</v>
      </c>
      <c r="Z57" s="251" t="s">
        <v>356</v>
      </c>
      <c r="AA57" s="254">
        <v>8</v>
      </c>
      <c r="AC57" s="251" t="s">
        <v>345</v>
      </c>
      <c r="AD57" s="254">
        <v>23</v>
      </c>
      <c r="AF57" s="74" t="s">
        <v>344</v>
      </c>
      <c r="AG57" s="253">
        <v>33</v>
      </c>
      <c r="AI57" s="74" t="s">
        <v>334</v>
      </c>
      <c r="AJ57" s="253">
        <v>27</v>
      </c>
    </row>
    <row r="58" spans="2:36" x14ac:dyDescent="0.25">
      <c r="B58" s="74" t="s">
        <v>174</v>
      </c>
      <c r="C58" s="253">
        <v>32</v>
      </c>
      <c r="D58" s="11"/>
      <c r="E58" s="251" t="s">
        <v>334</v>
      </c>
      <c r="F58" s="254">
        <v>32</v>
      </c>
      <c r="H58" s="251" t="s">
        <v>166</v>
      </c>
      <c r="I58" s="254">
        <v>32</v>
      </c>
      <c r="K58" s="251" t="s">
        <v>350</v>
      </c>
      <c r="L58" s="254">
        <v>19</v>
      </c>
      <c r="N58" s="251" t="s">
        <v>340</v>
      </c>
      <c r="O58" s="254">
        <v>3</v>
      </c>
      <c r="Q58" s="251" t="s">
        <v>349</v>
      </c>
      <c r="R58" s="254">
        <v>1</v>
      </c>
      <c r="T58" s="251" t="s">
        <v>198</v>
      </c>
      <c r="U58" s="254">
        <v>2</v>
      </c>
      <c r="W58" s="251" t="s">
        <v>347</v>
      </c>
      <c r="X58" s="254">
        <v>2</v>
      </c>
      <c r="Z58" s="251" t="s">
        <v>234</v>
      </c>
      <c r="AA58" s="254">
        <v>6</v>
      </c>
      <c r="AC58" s="251" t="s">
        <v>364</v>
      </c>
      <c r="AD58" s="254">
        <v>22</v>
      </c>
      <c r="AF58" s="74" t="s">
        <v>131</v>
      </c>
      <c r="AG58" s="253">
        <f>23+9</f>
        <v>32</v>
      </c>
      <c r="AI58" s="74" t="s">
        <v>358</v>
      </c>
      <c r="AJ58" s="253">
        <v>22</v>
      </c>
    </row>
    <row r="59" spans="2:36" x14ac:dyDescent="0.25">
      <c r="B59" s="74" t="s">
        <v>324</v>
      </c>
      <c r="C59" s="253">
        <v>30</v>
      </c>
      <c r="D59" s="11"/>
      <c r="E59" s="251" t="s">
        <v>352</v>
      </c>
      <c r="F59" s="254">
        <v>30</v>
      </c>
      <c r="H59" s="251" t="s">
        <v>355</v>
      </c>
      <c r="I59" s="254">
        <v>29</v>
      </c>
      <c r="K59" s="251" t="s">
        <v>358</v>
      </c>
      <c r="L59" s="254">
        <v>19</v>
      </c>
      <c r="N59" s="251" t="s">
        <v>191</v>
      </c>
      <c r="O59" s="254">
        <v>3</v>
      </c>
      <c r="Q59" s="251" t="s">
        <v>356</v>
      </c>
      <c r="R59" s="254">
        <v>1</v>
      </c>
      <c r="T59" s="251" t="s">
        <v>218</v>
      </c>
      <c r="U59" s="254">
        <v>1</v>
      </c>
      <c r="W59" s="251" t="s">
        <v>353</v>
      </c>
      <c r="X59" s="254">
        <v>2</v>
      </c>
      <c r="Z59" s="251" t="s">
        <v>179</v>
      </c>
      <c r="AA59" s="254">
        <v>6</v>
      </c>
      <c r="AC59" s="251" t="s">
        <v>356</v>
      </c>
      <c r="AD59" s="254">
        <v>22</v>
      </c>
      <c r="AF59" s="74" t="s">
        <v>359</v>
      </c>
      <c r="AG59" s="253">
        <v>32</v>
      </c>
      <c r="AI59" s="74" t="s">
        <v>174</v>
      </c>
      <c r="AJ59" s="253">
        <v>20</v>
      </c>
    </row>
    <row r="60" spans="2:36" x14ac:dyDescent="0.25">
      <c r="B60" s="74" t="s">
        <v>196</v>
      </c>
      <c r="C60" s="253">
        <v>30</v>
      </c>
      <c r="D60" s="11"/>
      <c r="E60" s="251" t="s">
        <v>329</v>
      </c>
      <c r="F60" s="254">
        <v>27</v>
      </c>
      <c r="H60" s="251" t="s">
        <v>342</v>
      </c>
      <c r="I60" s="254">
        <v>27</v>
      </c>
      <c r="K60" s="251" t="s">
        <v>352</v>
      </c>
      <c r="L60" s="254">
        <v>18</v>
      </c>
      <c r="N60" s="251" t="s">
        <v>344</v>
      </c>
      <c r="O60" s="254">
        <v>3</v>
      </c>
      <c r="Q60" s="256" t="s">
        <v>42</v>
      </c>
      <c r="R60" s="257">
        <v>3140</v>
      </c>
      <c r="T60" s="251" t="s">
        <v>365</v>
      </c>
      <c r="U60" s="254">
        <v>1</v>
      </c>
      <c r="W60" s="251" t="s">
        <v>150</v>
      </c>
      <c r="X60" s="254">
        <v>2</v>
      </c>
      <c r="Z60" s="251" t="s">
        <v>324</v>
      </c>
      <c r="AA60" s="254">
        <v>6</v>
      </c>
      <c r="AC60" s="251" t="s">
        <v>358</v>
      </c>
      <c r="AD60" s="254">
        <v>21</v>
      </c>
      <c r="AF60" s="74" t="s">
        <v>342</v>
      </c>
      <c r="AG60" s="253">
        <v>31</v>
      </c>
      <c r="AI60" s="74" t="s">
        <v>217</v>
      </c>
      <c r="AJ60" s="253">
        <v>19</v>
      </c>
    </row>
    <row r="61" spans="2:36" x14ac:dyDescent="0.25">
      <c r="B61" s="74" t="s">
        <v>339</v>
      </c>
      <c r="C61" s="253">
        <v>29</v>
      </c>
      <c r="D61" s="11"/>
      <c r="E61" s="251" t="s">
        <v>345</v>
      </c>
      <c r="F61" s="254">
        <v>22</v>
      </c>
      <c r="H61" s="251" t="s">
        <v>366</v>
      </c>
      <c r="I61" s="254">
        <v>27</v>
      </c>
      <c r="K61" s="251" t="s">
        <v>339</v>
      </c>
      <c r="L61" s="254">
        <v>18</v>
      </c>
      <c r="N61" s="251" t="s">
        <v>150</v>
      </c>
      <c r="O61" s="254">
        <v>3</v>
      </c>
      <c r="T61" s="251" t="s">
        <v>362</v>
      </c>
      <c r="U61" s="254">
        <v>1</v>
      </c>
      <c r="W61" s="251" t="s">
        <v>330</v>
      </c>
      <c r="X61" s="254">
        <v>2</v>
      </c>
      <c r="Z61" s="251" t="s">
        <v>354</v>
      </c>
      <c r="AA61" s="254">
        <v>6</v>
      </c>
      <c r="AC61" s="251" t="s">
        <v>350</v>
      </c>
      <c r="AD61" s="254">
        <v>20</v>
      </c>
      <c r="AF61" s="74" t="s">
        <v>367</v>
      </c>
      <c r="AG61" s="253">
        <f>1+28+2</f>
        <v>31</v>
      </c>
      <c r="AI61" s="74" t="s">
        <v>192</v>
      </c>
      <c r="AJ61" s="253">
        <v>17</v>
      </c>
    </row>
    <row r="62" spans="2:36" x14ac:dyDescent="0.25">
      <c r="B62" s="74" t="s">
        <v>179</v>
      </c>
      <c r="C62" s="253">
        <v>28</v>
      </c>
      <c r="D62" s="11"/>
      <c r="E62" s="251" t="s">
        <v>339</v>
      </c>
      <c r="F62" s="254">
        <v>19</v>
      </c>
      <c r="H62" s="251" t="s">
        <v>352</v>
      </c>
      <c r="I62" s="254">
        <v>26</v>
      </c>
      <c r="K62" s="251" t="s">
        <v>367</v>
      </c>
      <c r="L62" s="254">
        <v>15</v>
      </c>
      <c r="N62" s="251" t="s">
        <v>345</v>
      </c>
      <c r="O62" s="254">
        <v>3</v>
      </c>
      <c r="R62" s="11"/>
      <c r="T62" s="251" t="s">
        <v>179</v>
      </c>
      <c r="U62" s="254">
        <v>1</v>
      </c>
      <c r="W62" s="251" t="s">
        <v>367</v>
      </c>
      <c r="X62" s="254">
        <v>2</v>
      </c>
      <c r="Z62" s="251" t="s">
        <v>368</v>
      </c>
      <c r="AA62" s="254">
        <v>6</v>
      </c>
      <c r="AC62" s="251" t="s">
        <v>196</v>
      </c>
      <c r="AD62" s="254">
        <v>20</v>
      </c>
      <c r="AF62" s="74" t="s">
        <v>349</v>
      </c>
      <c r="AG62" s="253">
        <v>29</v>
      </c>
      <c r="AI62" s="74" t="s">
        <v>324</v>
      </c>
      <c r="AJ62" s="253">
        <v>16</v>
      </c>
    </row>
    <row r="63" spans="2:36" x14ac:dyDescent="0.25">
      <c r="B63" s="74" t="s">
        <v>182</v>
      </c>
      <c r="C63" s="253">
        <v>28</v>
      </c>
      <c r="D63" s="11"/>
      <c r="E63" s="251" t="s">
        <v>196</v>
      </c>
      <c r="F63" s="254">
        <v>18</v>
      </c>
      <c r="H63" s="251" t="s">
        <v>345</v>
      </c>
      <c r="I63" s="254">
        <v>25</v>
      </c>
      <c r="K63" s="251" t="s">
        <v>198</v>
      </c>
      <c r="L63" s="254">
        <v>15</v>
      </c>
      <c r="N63" s="251" t="s">
        <v>192</v>
      </c>
      <c r="O63" s="254">
        <v>2</v>
      </c>
      <c r="T63" s="251" t="s">
        <v>352</v>
      </c>
      <c r="U63" s="254">
        <v>1</v>
      </c>
      <c r="W63" s="251" t="s">
        <v>338</v>
      </c>
      <c r="X63" s="254">
        <v>2</v>
      </c>
      <c r="Z63" s="251" t="s">
        <v>245</v>
      </c>
      <c r="AA63" s="254">
        <v>5</v>
      </c>
      <c r="AC63" s="251" t="s">
        <v>187</v>
      </c>
      <c r="AD63" s="254">
        <v>19</v>
      </c>
      <c r="AF63" s="74" t="s">
        <v>329</v>
      </c>
      <c r="AG63" s="253">
        <v>28</v>
      </c>
      <c r="AI63" s="74" t="s">
        <v>182</v>
      </c>
      <c r="AJ63" s="253">
        <v>16</v>
      </c>
    </row>
    <row r="64" spans="2:36" x14ac:dyDescent="0.25">
      <c r="B64" s="74" t="s">
        <v>367</v>
      </c>
      <c r="C64" s="253">
        <v>28</v>
      </c>
      <c r="D64" s="11"/>
      <c r="E64" s="251" t="s">
        <v>364</v>
      </c>
      <c r="F64" s="254">
        <v>13</v>
      </c>
      <c r="H64" s="251" t="s">
        <v>369</v>
      </c>
      <c r="I64" s="254">
        <v>24</v>
      </c>
      <c r="K64" s="251" t="s">
        <v>174</v>
      </c>
      <c r="L64" s="254">
        <v>14</v>
      </c>
      <c r="N64" s="251" t="s">
        <v>347</v>
      </c>
      <c r="O64" s="254">
        <v>2</v>
      </c>
      <c r="T64" s="251" t="s">
        <v>370</v>
      </c>
      <c r="U64" s="254">
        <v>1</v>
      </c>
      <c r="W64" s="251" t="s">
        <v>358</v>
      </c>
      <c r="X64" s="254">
        <v>2</v>
      </c>
      <c r="Z64" s="251" t="s">
        <v>191</v>
      </c>
      <c r="AA64" s="254">
        <v>4</v>
      </c>
      <c r="AC64" s="251" t="s">
        <v>367</v>
      </c>
      <c r="AD64" s="254">
        <v>17</v>
      </c>
      <c r="AF64" s="74" t="s">
        <v>191</v>
      </c>
      <c r="AG64" s="253">
        <v>27</v>
      </c>
      <c r="AI64" s="74" t="s">
        <v>349</v>
      </c>
      <c r="AJ64" s="253">
        <v>14</v>
      </c>
    </row>
    <row r="65" spans="2:36" x14ac:dyDescent="0.25">
      <c r="B65" s="74" t="s">
        <v>338</v>
      </c>
      <c r="C65" s="253">
        <v>28</v>
      </c>
      <c r="D65" s="11"/>
      <c r="E65" s="251" t="s">
        <v>369</v>
      </c>
      <c r="F65" s="254">
        <v>12</v>
      </c>
      <c r="H65" s="251" t="s">
        <v>329</v>
      </c>
      <c r="I65" s="254">
        <v>24</v>
      </c>
      <c r="K65" s="251" t="s">
        <v>355</v>
      </c>
      <c r="L65" s="254">
        <v>14</v>
      </c>
      <c r="N65" s="251" t="s">
        <v>371</v>
      </c>
      <c r="O65" s="254">
        <v>2</v>
      </c>
      <c r="T65" s="251" t="s">
        <v>341</v>
      </c>
      <c r="U65" s="254">
        <v>1</v>
      </c>
      <c r="W65" s="251" t="s">
        <v>238</v>
      </c>
      <c r="X65" s="254">
        <v>2</v>
      </c>
      <c r="Z65" s="251" t="s">
        <v>225</v>
      </c>
      <c r="AA65" s="254">
        <v>4</v>
      </c>
      <c r="AC65" s="251" t="s">
        <v>188</v>
      </c>
      <c r="AD65" s="254">
        <v>17</v>
      </c>
      <c r="AF65" s="74" t="s">
        <v>364</v>
      </c>
      <c r="AG65" s="253">
        <v>27</v>
      </c>
      <c r="AI65" s="74" t="s">
        <v>362</v>
      </c>
      <c r="AJ65" s="253">
        <v>13</v>
      </c>
    </row>
    <row r="66" spans="2:36" x14ac:dyDescent="0.25">
      <c r="B66" s="74" t="s">
        <v>187</v>
      </c>
      <c r="C66" s="253">
        <v>23</v>
      </c>
      <c r="D66" s="11"/>
      <c r="E66" s="251" t="s">
        <v>367</v>
      </c>
      <c r="F66" s="254">
        <v>12</v>
      </c>
      <c r="H66" s="251" t="s">
        <v>350</v>
      </c>
      <c r="I66" s="254">
        <v>23</v>
      </c>
      <c r="K66" s="251" t="s">
        <v>188</v>
      </c>
      <c r="L66" s="254">
        <v>14</v>
      </c>
      <c r="N66" s="251" t="s">
        <v>372</v>
      </c>
      <c r="O66" s="254">
        <v>2</v>
      </c>
      <c r="T66" s="251" t="s">
        <v>373</v>
      </c>
      <c r="U66" s="254">
        <v>1</v>
      </c>
      <c r="W66" s="251" t="s">
        <v>198</v>
      </c>
      <c r="X66" s="254">
        <v>2</v>
      </c>
      <c r="Z66" s="251" t="s">
        <v>358</v>
      </c>
      <c r="AA66" s="254">
        <v>4</v>
      </c>
      <c r="AC66" s="251" t="s">
        <v>339</v>
      </c>
      <c r="AD66" s="254">
        <v>16</v>
      </c>
      <c r="AF66" s="74" t="s">
        <v>348</v>
      </c>
      <c r="AG66" s="253">
        <v>27</v>
      </c>
      <c r="AI66" s="74" t="s">
        <v>348</v>
      </c>
      <c r="AJ66" s="253">
        <v>13</v>
      </c>
    </row>
    <row r="67" spans="2:36" x14ac:dyDescent="0.25">
      <c r="B67" s="74" t="s">
        <v>329</v>
      </c>
      <c r="C67" s="253">
        <v>22</v>
      </c>
      <c r="D67" s="11"/>
      <c r="E67" s="251" t="s">
        <v>354</v>
      </c>
      <c r="F67" s="254">
        <v>10</v>
      </c>
      <c r="H67" s="251" t="s">
        <v>187</v>
      </c>
      <c r="I67" s="254">
        <v>21</v>
      </c>
      <c r="K67" s="251" t="s">
        <v>204</v>
      </c>
      <c r="L67" s="254">
        <v>12</v>
      </c>
      <c r="N67" s="251" t="s">
        <v>213</v>
      </c>
      <c r="O67" s="254">
        <v>2</v>
      </c>
      <c r="T67" s="251" t="s">
        <v>366</v>
      </c>
      <c r="U67" s="254">
        <v>1</v>
      </c>
      <c r="W67" s="251" t="s">
        <v>362</v>
      </c>
      <c r="X67" s="254">
        <v>1</v>
      </c>
      <c r="Z67" s="251" t="s">
        <v>362</v>
      </c>
      <c r="AA67" s="254">
        <v>3</v>
      </c>
      <c r="AC67" s="251" t="s">
        <v>349</v>
      </c>
      <c r="AD67" s="254">
        <v>14</v>
      </c>
      <c r="AF67" s="74" t="s">
        <v>334</v>
      </c>
      <c r="AG67" s="253">
        <f>22+3</f>
        <v>25</v>
      </c>
      <c r="AI67" s="74" t="s">
        <v>364</v>
      </c>
      <c r="AJ67" s="253">
        <v>12</v>
      </c>
    </row>
    <row r="68" spans="2:36" x14ac:dyDescent="0.25">
      <c r="B68" s="74" t="s">
        <v>354</v>
      </c>
      <c r="C68" s="253">
        <v>18</v>
      </c>
      <c r="D68" s="11"/>
      <c r="E68" s="251" t="s">
        <v>174</v>
      </c>
      <c r="F68" s="254">
        <v>9</v>
      </c>
      <c r="H68" s="251" t="s">
        <v>348</v>
      </c>
      <c r="I68" s="254">
        <v>17</v>
      </c>
      <c r="K68" s="251" t="s">
        <v>354</v>
      </c>
      <c r="L68" s="254">
        <v>10</v>
      </c>
      <c r="N68" s="251" t="s">
        <v>238</v>
      </c>
      <c r="O68" s="254">
        <v>2</v>
      </c>
      <c r="T68" s="256" t="s">
        <v>42</v>
      </c>
      <c r="U68" s="257">
        <v>4493</v>
      </c>
      <c r="W68" s="251" t="s">
        <v>219</v>
      </c>
      <c r="X68" s="254">
        <v>1</v>
      </c>
      <c r="Z68" s="251" t="s">
        <v>344</v>
      </c>
      <c r="AA68" s="254">
        <v>3</v>
      </c>
      <c r="AC68" s="251" t="s">
        <v>324</v>
      </c>
      <c r="AD68" s="254">
        <v>13</v>
      </c>
      <c r="AF68" s="74" t="s">
        <v>324</v>
      </c>
      <c r="AG68" s="253">
        <f>10+14</f>
        <v>24</v>
      </c>
      <c r="AI68" s="74" t="s">
        <v>367</v>
      </c>
      <c r="AJ68" s="253">
        <v>12</v>
      </c>
    </row>
    <row r="69" spans="2:36" x14ac:dyDescent="0.25">
      <c r="B69" s="74" t="s">
        <v>201</v>
      </c>
      <c r="C69" s="253">
        <v>18</v>
      </c>
      <c r="D69" s="11"/>
      <c r="E69" s="251" t="s">
        <v>362</v>
      </c>
      <c r="F69" s="254">
        <v>8</v>
      </c>
      <c r="H69" s="251" t="s">
        <v>364</v>
      </c>
      <c r="I69" s="254">
        <v>16</v>
      </c>
      <c r="K69" s="251" t="s">
        <v>191</v>
      </c>
      <c r="L69" s="254">
        <v>9</v>
      </c>
      <c r="N69" s="251" t="s">
        <v>343</v>
      </c>
      <c r="O69" s="254">
        <v>2</v>
      </c>
      <c r="W69" s="251" t="s">
        <v>369</v>
      </c>
      <c r="X69" s="254">
        <v>1</v>
      </c>
      <c r="Z69" s="251" t="s">
        <v>355</v>
      </c>
      <c r="AA69" s="254">
        <v>3</v>
      </c>
      <c r="AC69" s="251" t="s">
        <v>352</v>
      </c>
      <c r="AD69" s="254">
        <v>12</v>
      </c>
      <c r="AF69" s="74" t="s">
        <v>196</v>
      </c>
      <c r="AG69" s="253">
        <v>21</v>
      </c>
      <c r="AI69" s="74" t="s">
        <v>188</v>
      </c>
      <c r="AJ69" s="253">
        <v>12</v>
      </c>
    </row>
    <row r="70" spans="2:36" x14ac:dyDescent="0.25">
      <c r="B70" s="74" t="s">
        <v>188</v>
      </c>
      <c r="C70" s="253">
        <v>16</v>
      </c>
      <c r="D70" s="11"/>
      <c r="E70" s="251" t="s">
        <v>166</v>
      </c>
      <c r="F70" s="254">
        <v>8</v>
      </c>
      <c r="H70" s="251" t="s">
        <v>188</v>
      </c>
      <c r="I70" s="254">
        <v>16</v>
      </c>
      <c r="K70" s="251" t="s">
        <v>348</v>
      </c>
      <c r="L70" s="254">
        <v>8</v>
      </c>
      <c r="N70" s="251" t="s">
        <v>373</v>
      </c>
      <c r="O70" s="254">
        <v>2</v>
      </c>
      <c r="U70" s="11"/>
      <c r="W70" s="251" t="s">
        <v>374</v>
      </c>
      <c r="X70" s="254">
        <v>1</v>
      </c>
      <c r="Z70" s="251" t="s">
        <v>263</v>
      </c>
      <c r="AA70" s="254">
        <v>3</v>
      </c>
      <c r="AC70" s="251" t="s">
        <v>191</v>
      </c>
      <c r="AD70" s="254">
        <v>12</v>
      </c>
      <c r="AF70" s="74" t="s">
        <v>352</v>
      </c>
      <c r="AG70" s="253">
        <v>20</v>
      </c>
      <c r="AI70" s="74" t="s">
        <v>191</v>
      </c>
      <c r="AJ70" s="253">
        <v>11</v>
      </c>
    </row>
    <row r="71" spans="2:36" x14ac:dyDescent="0.25">
      <c r="B71" s="74" t="s">
        <v>358</v>
      </c>
      <c r="C71" s="253">
        <v>12</v>
      </c>
      <c r="D71" s="11"/>
      <c r="E71" s="251" t="s">
        <v>188</v>
      </c>
      <c r="F71" s="254">
        <v>8</v>
      </c>
      <c r="H71" s="251" t="s">
        <v>358</v>
      </c>
      <c r="I71" s="254">
        <v>15</v>
      </c>
      <c r="K71" s="251" t="s">
        <v>366</v>
      </c>
      <c r="L71" s="254">
        <v>7</v>
      </c>
      <c r="N71" s="251" t="s">
        <v>198</v>
      </c>
      <c r="O71" s="254">
        <v>2</v>
      </c>
      <c r="W71" s="251" t="s">
        <v>339</v>
      </c>
      <c r="X71" s="254">
        <v>1</v>
      </c>
      <c r="Z71" s="251" t="s">
        <v>357</v>
      </c>
      <c r="AA71" s="254">
        <v>3</v>
      </c>
      <c r="AC71" s="251" t="s">
        <v>375</v>
      </c>
      <c r="AD71" s="254">
        <v>12</v>
      </c>
      <c r="AF71" s="74" t="s">
        <v>188</v>
      </c>
      <c r="AG71" s="253">
        <v>14</v>
      </c>
      <c r="AI71" s="74" t="s">
        <v>201</v>
      </c>
      <c r="AJ71" s="253">
        <v>11</v>
      </c>
    </row>
    <row r="72" spans="2:36" x14ac:dyDescent="0.25">
      <c r="B72" s="74" t="s">
        <v>362</v>
      </c>
      <c r="C72" s="253">
        <v>10</v>
      </c>
      <c r="D72" s="11"/>
      <c r="E72" s="251" t="s">
        <v>198</v>
      </c>
      <c r="F72" s="254">
        <v>8</v>
      </c>
      <c r="H72" s="251" t="s">
        <v>362</v>
      </c>
      <c r="I72" s="254">
        <v>13</v>
      </c>
      <c r="K72" s="251" t="s">
        <v>192</v>
      </c>
      <c r="L72" s="254">
        <v>6</v>
      </c>
      <c r="N72" s="251" t="s">
        <v>218</v>
      </c>
      <c r="O72" s="254">
        <v>1</v>
      </c>
      <c r="W72" s="251" t="s">
        <v>345</v>
      </c>
      <c r="X72" s="254">
        <v>1</v>
      </c>
      <c r="Z72" s="251" t="s">
        <v>198</v>
      </c>
      <c r="AA72" s="254">
        <v>3</v>
      </c>
      <c r="AC72" s="251" t="s">
        <v>198</v>
      </c>
      <c r="AD72" s="254">
        <v>11</v>
      </c>
      <c r="AF72" s="74" t="s">
        <v>376</v>
      </c>
      <c r="AG72" s="253">
        <v>13</v>
      </c>
      <c r="AI72" s="74" t="s">
        <v>196</v>
      </c>
      <c r="AJ72" s="253">
        <v>11</v>
      </c>
    </row>
    <row r="73" spans="2:36" x14ac:dyDescent="0.25">
      <c r="B73" s="74" t="s">
        <v>192</v>
      </c>
      <c r="C73" s="253">
        <v>10</v>
      </c>
      <c r="D73" s="11"/>
      <c r="E73" s="251" t="s">
        <v>223</v>
      </c>
      <c r="F73" s="254">
        <v>7</v>
      </c>
      <c r="H73" s="251" t="s">
        <v>182</v>
      </c>
      <c r="I73" s="254">
        <v>12</v>
      </c>
      <c r="K73" s="251" t="s">
        <v>362</v>
      </c>
      <c r="L73" s="254">
        <v>4</v>
      </c>
      <c r="N73" s="251" t="s">
        <v>377</v>
      </c>
      <c r="O73" s="254">
        <v>1</v>
      </c>
      <c r="W73" s="251" t="s">
        <v>348</v>
      </c>
      <c r="X73" s="254">
        <v>1</v>
      </c>
      <c r="Z73" s="251" t="s">
        <v>335</v>
      </c>
      <c r="AA73" s="254">
        <v>2</v>
      </c>
      <c r="AC73" s="251" t="s">
        <v>179</v>
      </c>
      <c r="AD73" s="254">
        <v>10</v>
      </c>
      <c r="AF73" s="74" t="s">
        <v>201</v>
      </c>
      <c r="AG73" s="253">
        <v>13</v>
      </c>
      <c r="AI73" s="74" t="s">
        <v>339</v>
      </c>
      <c r="AJ73" s="253">
        <v>9</v>
      </c>
    </row>
    <row r="74" spans="2:36" x14ac:dyDescent="0.25">
      <c r="B74" s="74" t="s">
        <v>364</v>
      </c>
      <c r="C74" s="253">
        <v>8</v>
      </c>
      <c r="D74" s="11"/>
      <c r="E74" s="251" t="s">
        <v>201</v>
      </c>
      <c r="F74" s="254">
        <v>7</v>
      </c>
      <c r="H74" s="251" t="s">
        <v>367</v>
      </c>
      <c r="I74" s="254">
        <v>11</v>
      </c>
      <c r="K74" s="251" t="s">
        <v>201</v>
      </c>
      <c r="L74" s="254">
        <v>4</v>
      </c>
      <c r="N74" s="251" t="s">
        <v>378</v>
      </c>
      <c r="O74" s="254">
        <v>1</v>
      </c>
      <c r="W74" s="251" t="s">
        <v>239</v>
      </c>
      <c r="X74" s="254">
        <v>1</v>
      </c>
      <c r="Z74" s="251" t="s">
        <v>192</v>
      </c>
      <c r="AA74" s="254">
        <v>2</v>
      </c>
      <c r="AC74" s="251" t="s">
        <v>348</v>
      </c>
      <c r="AD74" s="254">
        <v>10</v>
      </c>
      <c r="AF74" s="74" t="s">
        <v>358</v>
      </c>
      <c r="AG74" s="253">
        <v>11</v>
      </c>
      <c r="AI74" s="74" t="s">
        <v>354</v>
      </c>
      <c r="AJ74" s="253">
        <v>7</v>
      </c>
    </row>
    <row r="75" spans="2:36" x14ac:dyDescent="0.25">
      <c r="B75" s="74" t="s">
        <v>191</v>
      </c>
      <c r="C75" s="253">
        <v>7</v>
      </c>
      <c r="D75" s="11"/>
      <c r="E75" s="251" t="s">
        <v>217</v>
      </c>
      <c r="F75" s="254">
        <v>6</v>
      </c>
      <c r="H75" s="251" t="s">
        <v>360</v>
      </c>
      <c r="I75" s="254">
        <v>9</v>
      </c>
      <c r="K75" s="251" t="s">
        <v>196</v>
      </c>
      <c r="L75" s="254">
        <v>3</v>
      </c>
      <c r="N75" s="251" t="s">
        <v>369</v>
      </c>
      <c r="O75" s="254">
        <v>1</v>
      </c>
      <c r="W75" s="256" t="s">
        <v>42</v>
      </c>
      <c r="X75" s="257">
        <v>5315</v>
      </c>
      <c r="Z75" s="251" t="s">
        <v>156</v>
      </c>
      <c r="AA75" s="254">
        <v>2</v>
      </c>
      <c r="AC75" s="251" t="s">
        <v>362</v>
      </c>
      <c r="AD75" s="254">
        <v>9</v>
      </c>
      <c r="AF75" s="74" t="s">
        <v>379</v>
      </c>
      <c r="AG75" s="253">
        <v>10</v>
      </c>
      <c r="AI75" s="74" t="s">
        <v>187</v>
      </c>
      <c r="AJ75" s="253">
        <v>7</v>
      </c>
    </row>
    <row r="76" spans="2:36" x14ac:dyDescent="0.25">
      <c r="B76" s="74" t="s">
        <v>204</v>
      </c>
      <c r="C76" s="253">
        <v>7</v>
      </c>
      <c r="D76" s="11"/>
      <c r="E76" s="251" t="s">
        <v>353</v>
      </c>
      <c r="F76" s="254">
        <v>6</v>
      </c>
      <c r="H76" s="251" t="s">
        <v>191</v>
      </c>
      <c r="I76" s="254">
        <v>9</v>
      </c>
      <c r="K76" s="251" t="s">
        <v>349</v>
      </c>
      <c r="L76" s="254">
        <v>3</v>
      </c>
      <c r="N76" s="251" t="s">
        <v>246</v>
      </c>
      <c r="O76" s="254">
        <v>1</v>
      </c>
      <c r="Z76" s="251" t="s">
        <v>348</v>
      </c>
      <c r="AA76" s="254">
        <v>2</v>
      </c>
      <c r="AC76" s="251" t="s">
        <v>354</v>
      </c>
      <c r="AD76" s="254">
        <v>7</v>
      </c>
      <c r="AF76" s="74" t="s">
        <v>192</v>
      </c>
      <c r="AG76" s="253">
        <f>5+4</f>
        <v>9</v>
      </c>
      <c r="AI76" s="74" t="s">
        <v>198</v>
      </c>
      <c r="AJ76" s="253">
        <v>6</v>
      </c>
    </row>
    <row r="77" spans="2:36" x14ac:dyDescent="0.25">
      <c r="B77" s="74" t="s">
        <v>380</v>
      </c>
      <c r="C77" s="253">
        <v>6</v>
      </c>
      <c r="D77" s="11"/>
      <c r="E77" s="251" t="s">
        <v>187</v>
      </c>
      <c r="F77" s="254">
        <v>6</v>
      </c>
      <c r="H77" s="251" t="s">
        <v>192</v>
      </c>
      <c r="I77" s="254">
        <v>7</v>
      </c>
      <c r="K77" s="251" t="s">
        <v>234</v>
      </c>
      <c r="L77" s="254">
        <v>2</v>
      </c>
      <c r="N77" s="251" t="s">
        <v>381</v>
      </c>
      <c r="O77" s="254">
        <v>1</v>
      </c>
      <c r="X77" s="11"/>
      <c r="Z77" s="251" t="s">
        <v>382</v>
      </c>
      <c r="AA77" s="254">
        <v>1</v>
      </c>
      <c r="AC77" s="251" t="s">
        <v>204</v>
      </c>
      <c r="AD77" s="254">
        <v>6</v>
      </c>
      <c r="AF77" s="74" t="s">
        <v>362</v>
      </c>
      <c r="AG77" s="253">
        <v>7</v>
      </c>
      <c r="AI77" s="74" t="s">
        <v>380</v>
      </c>
      <c r="AJ77" s="253">
        <v>5</v>
      </c>
    </row>
    <row r="78" spans="2:36" x14ac:dyDescent="0.25">
      <c r="B78" s="74" t="s">
        <v>360</v>
      </c>
      <c r="C78" s="253">
        <v>6</v>
      </c>
      <c r="D78" s="11"/>
      <c r="E78" s="251" t="s">
        <v>357</v>
      </c>
      <c r="F78" s="254">
        <v>6</v>
      </c>
      <c r="H78" s="251" t="s">
        <v>373</v>
      </c>
      <c r="I78" s="254">
        <v>7</v>
      </c>
      <c r="K78" s="251" t="s">
        <v>324</v>
      </c>
      <c r="L78" s="254">
        <v>2</v>
      </c>
      <c r="N78" s="251" t="s">
        <v>367</v>
      </c>
      <c r="O78" s="254">
        <v>1</v>
      </c>
      <c r="Z78" s="251" t="s">
        <v>218</v>
      </c>
      <c r="AA78" s="254">
        <v>1</v>
      </c>
      <c r="AC78" s="251" t="s">
        <v>342</v>
      </c>
      <c r="AD78" s="254">
        <v>5</v>
      </c>
      <c r="AF78" s="74" t="s">
        <v>204</v>
      </c>
      <c r="AG78" s="253">
        <v>7</v>
      </c>
      <c r="AI78" s="74" t="s">
        <v>342</v>
      </c>
      <c r="AJ78" s="253">
        <v>5</v>
      </c>
    </row>
    <row r="79" spans="2:36" x14ac:dyDescent="0.25">
      <c r="B79" s="74" t="s">
        <v>374</v>
      </c>
      <c r="C79" s="253">
        <v>5</v>
      </c>
      <c r="D79" s="11"/>
      <c r="E79" s="251" t="s">
        <v>246</v>
      </c>
      <c r="F79" s="254">
        <v>5</v>
      </c>
      <c r="H79" s="251" t="s">
        <v>383</v>
      </c>
      <c r="I79" s="254">
        <v>5</v>
      </c>
      <c r="K79" s="251" t="s">
        <v>360</v>
      </c>
      <c r="L79" s="254">
        <v>2</v>
      </c>
      <c r="N79" s="251" t="s">
        <v>204</v>
      </c>
      <c r="O79" s="254">
        <v>1</v>
      </c>
      <c r="Z79" s="251" t="s">
        <v>360</v>
      </c>
      <c r="AA79" s="254">
        <v>1</v>
      </c>
      <c r="AC79" s="251" t="s">
        <v>360</v>
      </c>
      <c r="AD79" s="254">
        <v>5</v>
      </c>
      <c r="AF79" s="74" t="s">
        <v>384</v>
      </c>
      <c r="AG79" s="253">
        <v>6</v>
      </c>
      <c r="AI79" s="74" t="s">
        <v>250</v>
      </c>
      <c r="AJ79" s="253">
        <v>5</v>
      </c>
    </row>
    <row r="80" spans="2:36" x14ac:dyDescent="0.25">
      <c r="B80" s="74" t="s">
        <v>198</v>
      </c>
      <c r="C80" s="253">
        <v>5</v>
      </c>
      <c r="D80" s="11"/>
      <c r="E80" s="251" t="s">
        <v>380</v>
      </c>
      <c r="F80" s="254">
        <v>4</v>
      </c>
      <c r="H80" s="251" t="s">
        <v>198</v>
      </c>
      <c r="I80" s="254">
        <v>5</v>
      </c>
      <c r="K80" s="251" t="s">
        <v>385</v>
      </c>
      <c r="L80" s="254">
        <v>2</v>
      </c>
      <c r="N80" s="251" t="s">
        <v>355</v>
      </c>
      <c r="O80" s="254">
        <v>1</v>
      </c>
      <c r="Z80" s="251" t="s">
        <v>352</v>
      </c>
      <c r="AA80" s="254">
        <v>1</v>
      </c>
      <c r="AC80" s="251" t="s">
        <v>234</v>
      </c>
      <c r="AD80" s="254">
        <v>4</v>
      </c>
      <c r="AF80" s="74" t="s">
        <v>386</v>
      </c>
      <c r="AG80" s="253">
        <v>5</v>
      </c>
      <c r="AI80" s="74" t="s">
        <v>204</v>
      </c>
      <c r="AJ80" s="253">
        <v>5</v>
      </c>
    </row>
    <row r="81" spans="2:36" x14ac:dyDescent="0.25">
      <c r="B81" s="74" t="s">
        <v>387</v>
      </c>
      <c r="C81" s="253">
        <v>5</v>
      </c>
      <c r="D81" s="11"/>
      <c r="E81" s="251" t="s">
        <v>383</v>
      </c>
      <c r="F81" s="254">
        <v>4</v>
      </c>
      <c r="H81" s="251" t="s">
        <v>371</v>
      </c>
      <c r="I81" s="254">
        <v>4</v>
      </c>
      <c r="K81" s="251" t="s">
        <v>235</v>
      </c>
      <c r="L81" s="254">
        <v>2</v>
      </c>
      <c r="N81" s="251" t="s">
        <v>341</v>
      </c>
      <c r="O81" s="254">
        <v>1</v>
      </c>
      <c r="Z81" s="251" t="s">
        <v>353</v>
      </c>
      <c r="AA81" s="254">
        <v>1</v>
      </c>
      <c r="AC81" s="251" t="s">
        <v>353</v>
      </c>
      <c r="AD81" s="254">
        <v>4</v>
      </c>
      <c r="AF81" s="74" t="s">
        <v>353</v>
      </c>
      <c r="AG81" s="253">
        <v>5</v>
      </c>
      <c r="AI81" s="74" t="s">
        <v>351</v>
      </c>
      <c r="AJ81" s="253">
        <v>5</v>
      </c>
    </row>
    <row r="82" spans="2:36" x14ac:dyDescent="0.25">
      <c r="B82" s="74" t="s">
        <v>223</v>
      </c>
      <c r="C82" s="253">
        <v>4</v>
      </c>
      <c r="D82" s="11"/>
      <c r="E82" s="251" t="s">
        <v>342</v>
      </c>
      <c r="F82" s="254">
        <v>4</v>
      </c>
      <c r="H82" s="251" t="s">
        <v>250</v>
      </c>
      <c r="I82" s="254">
        <v>4</v>
      </c>
      <c r="K82" s="251" t="s">
        <v>388</v>
      </c>
      <c r="L82" s="254">
        <v>2</v>
      </c>
      <c r="N82" s="251" t="s">
        <v>239</v>
      </c>
      <c r="O82" s="254">
        <v>1</v>
      </c>
      <c r="Z82" s="251" t="s">
        <v>369</v>
      </c>
      <c r="AA82" s="254">
        <v>1</v>
      </c>
      <c r="AC82" s="251" t="s">
        <v>201</v>
      </c>
      <c r="AD82" s="254">
        <v>4</v>
      </c>
      <c r="AF82" s="74" t="s">
        <v>357</v>
      </c>
      <c r="AG82" s="253">
        <v>5</v>
      </c>
      <c r="AI82" s="74" t="s">
        <v>379</v>
      </c>
      <c r="AJ82" s="253">
        <v>5</v>
      </c>
    </row>
    <row r="83" spans="2:36" x14ac:dyDescent="0.25">
      <c r="B83" s="74" t="s">
        <v>383</v>
      </c>
      <c r="C83" s="253">
        <v>4</v>
      </c>
      <c r="D83" s="11"/>
      <c r="E83" s="251" t="s">
        <v>389</v>
      </c>
      <c r="F83" s="254">
        <v>4</v>
      </c>
      <c r="H83" s="251" t="s">
        <v>217</v>
      </c>
      <c r="I83" s="254">
        <v>3</v>
      </c>
      <c r="K83" s="251" t="s">
        <v>390</v>
      </c>
      <c r="L83" s="254">
        <v>2</v>
      </c>
      <c r="N83" s="256" t="s">
        <v>42</v>
      </c>
      <c r="O83" s="257">
        <v>6705</v>
      </c>
      <c r="Z83" s="251" t="s">
        <v>140</v>
      </c>
      <c r="AA83" s="254">
        <v>1</v>
      </c>
      <c r="AC83" s="251" t="s">
        <v>217</v>
      </c>
      <c r="AD83" s="254">
        <v>3</v>
      </c>
      <c r="AF83" s="74" t="s">
        <v>380</v>
      </c>
      <c r="AG83" s="253">
        <v>4</v>
      </c>
      <c r="AI83" s="74" t="s">
        <v>268</v>
      </c>
      <c r="AJ83" s="253">
        <v>4</v>
      </c>
    </row>
    <row r="84" spans="2:36" x14ac:dyDescent="0.25">
      <c r="B84" s="74" t="s">
        <v>249</v>
      </c>
      <c r="C84" s="253">
        <v>4</v>
      </c>
      <c r="D84" s="11"/>
      <c r="E84" s="251" t="s">
        <v>266</v>
      </c>
      <c r="F84" s="254">
        <v>3</v>
      </c>
      <c r="H84" s="251" t="s">
        <v>246</v>
      </c>
      <c r="I84" s="254">
        <v>3</v>
      </c>
      <c r="K84" s="251" t="s">
        <v>374</v>
      </c>
      <c r="L84" s="254">
        <v>2</v>
      </c>
      <c r="Z84" s="251" t="s">
        <v>381</v>
      </c>
      <c r="AA84" s="254">
        <v>1</v>
      </c>
      <c r="AC84" s="251" t="s">
        <v>225</v>
      </c>
      <c r="AD84" s="254">
        <v>3</v>
      </c>
      <c r="AF84" s="74" t="s">
        <v>223</v>
      </c>
      <c r="AG84" s="253">
        <v>4</v>
      </c>
      <c r="AI84" s="74" t="s">
        <v>366</v>
      </c>
      <c r="AJ84" s="253">
        <v>4</v>
      </c>
    </row>
    <row r="85" spans="2:36" x14ac:dyDescent="0.25">
      <c r="B85" s="74" t="s">
        <v>240</v>
      </c>
      <c r="C85" s="253">
        <v>3</v>
      </c>
      <c r="D85" s="11"/>
      <c r="E85" s="251" t="s">
        <v>391</v>
      </c>
      <c r="F85" s="254">
        <v>3</v>
      </c>
      <c r="H85" s="251" t="s">
        <v>201</v>
      </c>
      <c r="I85" s="254">
        <v>3</v>
      </c>
      <c r="K85" s="251" t="s">
        <v>381</v>
      </c>
      <c r="L85" s="254">
        <v>2</v>
      </c>
      <c r="O85" s="11"/>
      <c r="Z85" s="251" t="s">
        <v>364</v>
      </c>
      <c r="AA85" s="254">
        <v>1</v>
      </c>
      <c r="AC85" s="251" t="s">
        <v>379</v>
      </c>
      <c r="AD85" s="254">
        <v>3</v>
      </c>
      <c r="AF85" s="74" t="s">
        <v>218</v>
      </c>
      <c r="AG85" s="253">
        <v>4</v>
      </c>
      <c r="AI85" s="74" t="s">
        <v>391</v>
      </c>
      <c r="AJ85" s="253">
        <v>3</v>
      </c>
    </row>
    <row r="86" spans="2:36" x14ac:dyDescent="0.25">
      <c r="B86" s="74" t="s">
        <v>234</v>
      </c>
      <c r="C86" s="253">
        <v>3</v>
      </c>
      <c r="D86" s="11"/>
      <c r="E86" s="251" t="s">
        <v>219</v>
      </c>
      <c r="F86" s="254">
        <v>3</v>
      </c>
      <c r="H86" s="251" t="s">
        <v>213</v>
      </c>
      <c r="I86" s="254">
        <v>3</v>
      </c>
      <c r="K86" s="251" t="s">
        <v>263</v>
      </c>
      <c r="L86" s="254">
        <v>2</v>
      </c>
      <c r="Z86" s="251" t="s">
        <v>249</v>
      </c>
      <c r="AA86" s="254">
        <v>1</v>
      </c>
      <c r="AC86" s="251" t="s">
        <v>392</v>
      </c>
      <c r="AD86" s="254">
        <v>3</v>
      </c>
      <c r="AF86" s="74" t="s">
        <v>268</v>
      </c>
      <c r="AG86" s="253">
        <v>4</v>
      </c>
      <c r="AI86" s="74" t="s">
        <v>219</v>
      </c>
      <c r="AJ86" s="253">
        <v>3</v>
      </c>
    </row>
    <row r="87" spans="2:36" x14ac:dyDescent="0.25">
      <c r="B87" s="74" t="s">
        <v>342</v>
      </c>
      <c r="C87" s="253">
        <v>3</v>
      </c>
      <c r="D87" s="11"/>
      <c r="E87" s="251" t="s">
        <v>182</v>
      </c>
      <c r="F87" s="254">
        <v>3</v>
      </c>
      <c r="H87" s="251" t="s">
        <v>238</v>
      </c>
      <c r="I87" s="254">
        <v>3</v>
      </c>
      <c r="K87" s="251" t="s">
        <v>393</v>
      </c>
      <c r="L87" s="254">
        <v>2</v>
      </c>
      <c r="Z87" s="251" t="s">
        <v>367</v>
      </c>
      <c r="AA87" s="254">
        <v>1</v>
      </c>
      <c r="AC87" s="251" t="s">
        <v>373</v>
      </c>
      <c r="AD87" s="254">
        <v>3</v>
      </c>
      <c r="AF87" s="74" t="s">
        <v>351</v>
      </c>
      <c r="AG87" s="253">
        <v>4</v>
      </c>
      <c r="AI87" s="74" t="s">
        <v>360</v>
      </c>
      <c r="AJ87" s="253">
        <v>3</v>
      </c>
    </row>
    <row r="88" spans="2:36" x14ac:dyDescent="0.25">
      <c r="B88" s="74" t="s">
        <v>371</v>
      </c>
      <c r="C88" s="253">
        <v>3</v>
      </c>
      <c r="D88" s="11"/>
      <c r="E88" s="251" t="s">
        <v>245</v>
      </c>
      <c r="F88" s="254">
        <v>3</v>
      </c>
      <c r="H88" s="251" t="s">
        <v>223</v>
      </c>
      <c r="I88" s="254">
        <v>2</v>
      </c>
      <c r="K88" s="251" t="s">
        <v>223</v>
      </c>
      <c r="L88" s="254">
        <v>1</v>
      </c>
      <c r="Z88" s="251" t="s">
        <v>394</v>
      </c>
      <c r="AA88" s="254">
        <v>1</v>
      </c>
      <c r="AC88" s="251" t="s">
        <v>357</v>
      </c>
      <c r="AD88" s="254">
        <v>3</v>
      </c>
      <c r="AF88" s="74" t="s">
        <v>135</v>
      </c>
      <c r="AG88" s="253">
        <v>4</v>
      </c>
      <c r="AI88" s="74" t="s">
        <v>369</v>
      </c>
      <c r="AJ88" s="253">
        <v>3</v>
      </c>
    </row>
    <row r="89" spans="2:36" x14ac:dyDescent="0.25">
      <c r="B89" s="74" t="s">
        <v>370</v>
      </c>
      <c r="C89" s="253">
        <v>3</v>
      </c>
      <c r="D89" s="11"/>
      <c r="E89" s="251" t="s">
        <v>191</v>
      </c>
      <c r="F89" s="254">
        <v>3</v>
      </c>
      <c r="H89" s="251" t="s">
        <v>241</v>
      </c>
      <c r="I89" s="254">
        <v>2</v>
      </c>
      <c r="K89" s="251" t="s">
        <v>266</v>
      </c>
      <c r="L89" s="254">
        <v>1</v>
      </c>
      <c r="Z89" s="251" t="s">
        <v>395</v>
      </c>
      <c r="AA89" s="254">
        <v>1</v>
      </c>
      <c r="AC89" s="251" t="s">
        <v>365</v>
      </c>
      <c r="AD89" s="254">
        <v>2</v>
      </c>
      <c r="AF89" s="74" t="s">
        <v>198</v>
      </c>
      <c r="AG89" s="253">
        <v>4</v>
      </c>
      <c r="AI89" s="74" t="s">
        <v>225</v>
      </c>
      <c r="AJ89" s="253">
        <v>3</v>
      </c>
    </row>
    <row r="90" spans="2:36" x14ac:dyDescent="0.25">
      <c r="B90" s="74" t="s">
        <v>351</v>
      </c>
      <c r="C90" s="253">
        <v>3</v>
      </c>
      <c r="D90" s="11"/>
      <c r="E90" s="251" t="s">
        <v>249</v>
      </c>
      <c r="F90" s="254">
        <v>3</v>
      </c>
      <c r="H90" s="251" t="s">
        <v>257</v>
      </c>
      <c r="I90" s="254">
        <v>2</v>
      </c>
      <c r="K90" s="251" t="s">
        <v>396</v>
      </c>
      <c r="L90" s="254">
        <v>1</v>
      </c>
      <c r="Z90" s="251" t="s">
        <v>284</v>
      </c>
      <c r="AA90" s="254">
        <v>1</v>
      </c>
      <c r="AC90" s="251" t="s">
        <v>397</v>
      </c>
      <c r="AD90" s="254">
        <v>2</v>
      </c>
      <c r="AF90" s="74" t="s">
        <v>240</v>
      </c>
      <c r="AG90" s="253">
        <v>3</v>
      </c>
      <c r="AI90" s="74" t="s">
        <v>398</v>
      </c>
      <c r="AJ90" s="253">
        <v>3</v>
      </c>
    </row>
    <row r="91" spans="2:36" x14ac:dyDescent="0.25">
      <c r="B91" s="74" t="s">
        <v>379</v>
      </c>
      <c r="C91" s="253">
        <v>3</v>
      </c>
      <c r="D91" s="11"/>
      <c r="E91" s="251" t="s">
        <v>394</v>
      </c>
      <c r="F91" s="254">
        <v>3</v>
      </c>
      <c r="H91" s="251" t="s">
        <v>399</v>
      </c>
      <c r="I91" s="254">
        <v>2</v>
      </c>
      <c r="K91" s="251" t="s">
        <v>383</v>
      </c>
      <c r="L91" s="254">
        <v>1</v>
      </c>
      <c r="Z91" s="251" t="s">
        <v>379</v>
      </c>
      <c r="AA91" s="254">
        <v>1</v>
      </c>
      <c r="AC91" s="251" t="s">
        <v>376</v>
      </c>
      <c r="AD91" s="254">
        <v>2</v>
      </c>
      <c r="AF91" s="74" t="s">
        <v>365</v>
      </c>
      <c r="AG91" s="253">
        <v>3</v>
      </c>
      <c r="AI91" s="74" t="s">
        <v>262</v>
      </c>
      <c r="AJ91" s="253">
        <v>3</v>
      </c>
    </row>
    <row r="92" spans="2:36" x14ac:dyDescent="0.25">
      <c r="B92" s="74" t="s">
        <v>366</v>
      </c>
      <c r="C92" s="253">
        <v>3</v>
      </c>
      <c r="D92" s="11"/>
      <c r="E92" s="251" t="s">
        <v>263</v>
      </c>
      <c r="F92" s="254">
        <v>3</v>
      </c>
      <c r="H92" s="251" t="s">
        <v>370</v>
      </c>
      <c r="I92" s="254">
        <v>2</v>
      </c>
      <c r="K92" s="251" t="s">
        <v>270</v>
      </c>
      <c r="L92" s="254">
        <v>1</v>
      </c>
      <c r="Z92" s="251" t="s">
        <v>196</v>
      </c>
      <c r="AA92" s="254">
        <v>1</v>
      </c>
      <c r="AC92" s="251" t="s">
        <v>400</v>
      </c>
      <c r="AD92" s="254">
        <v>2</v>
      </c>
      <c r="AF92" s="74" t="s">
        <v>354</v>
      </c>
      <c r="AG92" s="253">
        <v>3</v>
      </c>
      <c r="AI92" s="74" t="s">
        <v>227</v>
      </c>
      <c r="AJ92" s="253">
        <v>3</v>
      </c>
    </row>
    <row r="93" spans="2:36" x14ac:dyDescent="0.25">
      <c r="B93" s="74" t="s">
        <v>217</v>
      </c>
      <c r="C93" s="253">
        <v>2</v>
      </c>
      <c r="D93" s="11"/>
      <c r="E93" s="251" t="s">
        <v>401</v>
      </c>
      <c r="F93" s="254">
        <v>3</v>
      </c>
      <c r="H93" s="251" t="s">
        <v>227</v>
      </c>
      <c r="I93" s="254">
        <v>2</v>
      </c>
      <c r="K93" s="251" t="s">
        <v>402</v>
      </c>
      <c r="L93" s="254">
        <v>1</v>
      </c>
      <c r="Z93" s="251" t="s">
        <v>239</v>
      </c>
      <c r="AA93" s="254">
        <v>1</v>
      </c>
      <c r="AC93" s="251" t="s">
        <v>371</v>
      </c>
      <c r="AD93" s="254">
        <v>2</v>
      </c>
      <c r="AF93" s="74" t="s">
        <v>371</v>
      </c>
      <c r="AG93" s="253">
        <v>3</v>
      </c>
      <c r="AI93" s="74" t="s">
        <v>357</v>
      </c>
      <c r="AJ93" s="253">
        <v>3</v>
      </c>
    </row>
    <row r="94" spans="2:36" x14ac:dyDescent="0.25">
      <c r="B94" s="74" t="s">
        <v>391</v>
      </c>
      <c r="C94" s="253">
        <v>2</v>
      </c>
      <c r="D94" s="11"/>
      <c r="E94" s="251" t="s">
        <v>387</v>
      </c>
      <c r="F94" s="254">
        <v>3</v>
      </c>
      <c r="H94" s="251" t="s">
        <v>351</v>
      </c>
      <c r="I94" s="254">
        <v>2</v>
      </c>
      <c r="K94" s="251" t="s">
        <v>219</v>
      </c>
      <c r="L94" s="254">
        <v>1</v>
      </c>
      <c r="Z94" s="256" t="s">
        <v>42</v>
      </c>
      <c r="AA94" s="257">
        <v>12493</v>
      </c>
      <c r="AC94" s="251" t="s">
        <v>250</v>
      </c>
      <c r="AD94" s="254">
        <v>2</v>
      </c>
      <c r="AF94" s="74" t="s">
        <v>403</v>
      </c>
      <c r="AG94" s="253">
        <v>3</v>
      </c>
      <c r="AI94" s="74" t="s">
        <v>240</v>
      </c>
      <c r="AJ94" s="253">
        <v>2</v>
      </c>
    </row>
    <row r="95" spans="2:36" x14ac:dyDescent="0.25">
      <c r="B95" s="74" t="s">
        <v>404</v>
      </c>
      <c r="C95" s="253">
        <v>2</v>
      </c>
      <c r="D95" s="11"/>
      <c r="E95" s="251" t="s">
        <v>240</v>
      </c>
      <c r="F95" s="254">
        <v>2</v>
      </c>
      <c r="H95" s="251" t="s">
        <v>361</v>
      </c>
      <c r="I95" s="254">
        <v>2</v>
      </c>
      <c r="K95" s="251" t="s">
        <v>405</v>
      </c>
      <c r="L95" s="254">
        <v>1</v>
      </c>
      <c r="AC95" s="251" t="s">
        <v>406</v>
      </c>
      <c r="AD95" s="254">
        <v>2</v>
      </c>
      <c r="AF95" s="74" t="s">
        <v>373</v>
      </c>
      <c r="AG95" s="253">
        <v>3</v>
      </c>
      <c r="AI95" s="74" t="s">
        <v>234</v>
      </c>
      <c r="AJ95" s="253">
        <v>2</v>
      </c>
    </row>
    <row r="96" spans="2:36" x14ac:dyDescent="0.25">
      <c r="B96" s="74" t="s">
        <v>222</v>
      </c>
      <c r="C96" s="253">
        <v>2</v>
      </c>
      <c r="D96" s="11"/>
      <c r="E96" s="251" t="s">
        <v>218</v>
      </c>
      <c r="F96" s="254">
        <v>2</v>
      </c>
      <c r="H96" s="251" t="s">
        <v>289</v>
      </c>
      <c r="I96" s="254">
        <v>2</v>
      </c>
      <c r="K96" s="251" t="s">
        <v>221</v>
      </c>
      <c r="L96" s="254">
        <v>1</v>
      </c>
      <c r="AA96" s="11"/>
      <c r="AC96" s="251" t="s">
        <v>389</v>
      </c>
      <c r="AD96" s="254">
        <v>2</v>
      </c>
      <c r="AF96" s="74" t="s">
        <v>366</v>
      </c>
      <c r="AG96" s="253">
        <v>3</v>
      </c>
      <c r="AI96" s="74" t="s">
        <v>218</v>
      </c>
      <c r="AJ96" s="253">
        <v>2</v>
      </c>
    </row>
    <row r="97" spans="2:36" x14ac:dyDescent="0.25">
      <c r="B97" s="74" t="s">
        <v>369</v>
      </c>
      <c r="C97" s="253">
        <v>2</v>
      </c>
      <c r="D97" s="11"/>
      <c r="E97" s="251" t="s">
        <v>371</v>
      </c>
      <c r="F97" s="254">
        <v>2</v>
      </c>
      <c r="H97" s="251" t="s">
        <v>375</v>
      </c>
      <c r="I97" s="254">
        <v>2</v>
      </c>
      <c r="K97" s="251" t="s">
        <v>353</v>
      </c>
      <c r="L97" s="254">
        <v>1</v>
      </c>
      <c r="AC97" s="251" t="s">
        <v>407</v>
      </c>
      <c r="AD97" s="254">
        <v>2</v>
      </c>
      <c r="AF97" s="74" t="s">
        <v>217</v>
      </c>
      <c r="AG97" s="253">
        <v>2</v>
      </c>
      <c r="AI97" s="74" t="s">
        <v>385</v>
      </c>
      <c r="AJ97" s="253">
        <v>2</v>
      </c>
    </row>
    <row r="98" spans="2:36" x14ac:dyDescent="0.25">
      <c r="B98" s="74" t="s">
        <v>408</v>
      </c>
      <c r="C98" s="253">
        <v>2</v>
      </c>
      <c r="D98" s="11"/>
      <c r="E98" s="251" t="s">
        <v>261</v>
      </c>
      <c r="F98" s="254">
        <v>2</v>
      </c>
      <c r="H98" s="251" t="s">
        <v>380</v>
      </c>
      <c r="I98" s="254">
        <v>1</v>
      </c>
      <c r="K98" s="251" t="s">
        <v>369</v>
      </c>
      <c r="L98" s="254">
        <v>1</v>
      </c>
      <c r="AC98" s="251" t="s">
        <v>238</v>
      </c>
      <c r="AD98" s="254">
        <v>2</v>
      </c>
      <c r="AF98" s="74" t="s">
        <v>234</v>
      </c>
      <c r="AG98" s="253">
        <v>2</v>
      </c>
      <c r="AI98" s="74" t="s">
        <v>381</v>
      </c>
      <c r="AJ98" s="253">
        <v>2</v>
      </c>
    </row>
    <row r="99" spans="2:36" x14ac:dyDescent="0.25">
      <c r="B99" s="74" t="s">
        <v>213</v>
      </c>
      <c r="C99" s="253">
        <v>2</v>
      </c>
      <c r="D99" s="11"/>
      <c r="E99" s="251" t="s">
        <v>382</v>
      </c>
      <c r="F99" s="254">
        <v>1</v>
      </c>
      <c r="H99" s="251" t="s">
        <v>409</v>
      </c>
      <c r="I99" s="254">
        <v>1</v>
      </c>
      <c r="K99" s="251" t="s">
        <v>399</v>
      </c>
      <c r="L99" s="254">
        <v>1</v>
      </c>
      <c r="AC99" s="251" t="s">
        <v>387</v>
      </c>
      <c r="AD99" s="254">
        <v>2</v>
      </c>
      <c r="AF99" s="74" t="s">
        <v>410</v>
      </c>
      <c r="AG99" s="253">
        <v>2</v>
      </c>
      <c r="AI99" s="74" t="s">
        <v>261</v>
      </c>
      <c r="AJ99" s="253">
        <v>2</v>
      </c>
    </row>
    <row r="100" spans="2:36" x14ac:dyDescent="0.25">
      <c r="B100" s="74" t="s">
        <v>394</v>
      </c>
      <c r="C100" s="253">
        <v>2</v>
      </c>
      <c r="D100" s="11"/>
      <c r="E100" s="251" t="s">
        <v>386</v>
      </c>
      <c r="F100" s="254">
        <v>1</v>
      </c>
      <c r="H100" s="251" t="s">
        <v>266</v>
      </c>
      <c r="I100" s="254">
        <v>1</v>
      </c>
      <c r="K100" s="251" t="s">
        <v>364</v>
      </c>
      <c r="L100" s="254">
        <v>1</v>
      </c>
      <c r="AC100" s="251" t="s">
        <v>380</v>
      </c>
      <c r="AD100" s="254">
        <v>1</v>
      </c>
      <c r="AF100" s="74" t="s">
        <v>383</v>
      </c>
      <c r="AG100" s="253">
        <v>2</v>
      </c>
      <c r="AI100" s="74" t="s">
        <v>249</v>
      </c>
      <c r="AJ100" s="253">
        <v>2</v>
      </c>
    </row>
    <row r="101" spans="2:36" x14ac:dyDescent="0.25">
      <c r="B101" s="74" t="s">
        <v>227</v>
      </c>
      <c r="C101" s="253">
        <v>2</v>
      </c>
      <c r="D101" s="11"/>
      <c r="E101" s="251" t="s">
        <v>411</v>
      </c>
      <c r="F101" s="254">
        <v>1</v>
      </c>
      <c r="H101" s="251" t="s">
        <v>240</v>
      </c>
      <c r="I101" s="254">
        <v>1</v>
      </c>
      <c r="K101" s="251" t="s">
        <v>406</v>
      </c>
      <c r="L101" s="254">
        <v>1</v>
      </c>
      <c r="AC101" s="251" t="s">
        <v>223</v>
      </c>
      <c r="AD101" s="254">
        <v>1</v>
      </c>
      <c r="AF101" s="74" t="s">
        <v>412</v>
      </c>
      <c r="AG101" s="253">
        <v>2</v>
      </c>
      <c r="AI101" s="74" t="s">
        <v>406</v>
      </c>
      <c r="AJ101" s="253">
        <v>2</v>
      </c>
    </row>
    <row r="102" spans="2:36" x14ac:dyDescent="0.25">
      <c r="B102" s="74" t="s">
        <v>284</v>
      </c>
      <c r="C102" s="253">
        <v>2</v>
      </c>
      <c r="D102" s="11"/>
      <c r="E102" s="251" t="s">
        <v>242</v>
      </c>
      <c r="F102" s="254">
        <v>1</v>
      </c>
      <c r="H102" s="251" t="s">
        <v>218</v>
      </c>
      <c r="I102" s="254">
        <v>1</v>
      </c>
      <c r="K102" s="251" t="s">
        <v>282</v>
      </c>
      <c r="L102" s="254">
        <v>1</v>
      </c>
      <c r="AC102" s="251" t="s">
        <v>233</v>
      </c>
      <c r="AD102" s="254">
        <v>1</v>
      </c>
      <c r="AF102" s="74" t="s">
        <v>391</v>
      </c>
      <c r="AG102" s="253">
        <v>2</v>
      </c>
      <c r="AI102" s="74" t="s">
        <v>393</v>
      </c>
      <c r="AJ102" s="253">
        <v>2</v>
      </c>
    </row>
    <row r="103" spans="2:36" x14ac:dyDescent="0.25">
      <c r="B103" s="74" t="s">
        <v>389</v>
      </c>
      <c r="C103" s="253">
        <v>2</v>
      </c>
      <c r="D103" s="11"/>
      <c r="E103" s="251" t="s">
        <v>413</v>
      </c>
      <c r="F103" s="254">
        <v>1</v>
      </c>
      <c r="H103" s="251" t="s">
        <v>365</v>
      </c>
      <c r="I103" s="254">
        <v>1</v>
      </c>
      <c r="K103" s="251" t="s">
        <v>227</v>
      </c>
      <c r="L103" s="254">
        <v>1</v>
      </c>
      <c r="AC103" s="251" t="s">
        <v>391</v>
      </c>
      <c r="AD103" s="254">
        <v>1</v>
      </c>
      <c r="AF103" s="74" t="s">
        <v>414</v>
      </c>
      <c r="AG103" s="253">
        <v>2</v>
      </c>
      <c r="AI103" s="74" t="s">
        <v>238</v>
      </c>
      <c r="AJ103" s="253">
        <v>2</v>
      </c>
    </row>
    <row r="104" spans="2:36" x14ac:dyDescent="0.25">
      <c r="B104" s="74" t="s">
        <v>289</v>
      </c>
      <c r="C104" s="253">
        <v>2</v>
      </c>
      <c r="D104" s="11"/>
      <c r="E104" s="251" t="s">
        <v>360</v>
      </c>
      <c r="F104" s="254">
        <v>1</v>
      </c>
      <c r="H104" s="251" t="s">
        <v>391</v>
      </c>
      <c r="I104" s="254">
        <v>1</v>
      </c>
      <c r="K104" s="251" t="s">
        <v>361</v>
      </c>
      <c r="L104" s="254">
        <v>1</v>
      </c>
      <c r="AC104" s="251" t="s">
        <v>415</v>
      </c>
      <c r="AD104" s="254">
        <v>1</v>
      </c>
      <c r="AF104" s="74" t="s">
        <v>369</v>
      </c>
      <c r="AG104" s="253">
        <v>2</v>
      </c>
      <c r="AI104" s="74" t="s">
        <v>416</v>
      </c>
      <c r="AJ104" s="253">
        <v>2</v>
      </c>
    </row>
    <row r="105" spans="2:36" x14ac:dyDescent="0.25">
      <c r="B105" s="74" t="s">
        <v>409</v>
      </c>
      <c r="C105" s="253">
        <v>1</v>
      </c>
      <c r="D105" s="11"/>
      <c r="E105" s="251" t="s">
        <v>417</v>
      </c>
      <c r="F105" s="254">
        <v>1</v>
      </c>
      <c r="H105" s="251" t="s">
        <v>219</v>
      </c>
      <c r="I105" s="254">
        <v>1</v>
      </c>
      <c r="K105" s="251" t="s">
        <v>238</v>
      </c>
      <c r="L105" s="254">
        <v>1</v>
      </c>
      <c r="AC105" s="251" t="s">
        <v>242</v>
      </c>
      <c r="AD105" s="254">
        <v>1</v>
      </c>
      <c r="AF105" s="74" t="s">
        <v>262</v>
      </c>
      <c r="AG105" s="253">
        <v>2</v>
      </c>
      <c r="AI105" s="74" t="s">
        <v>373</v>
      </c>
      <c r="AJ105" s="253">
        <v>2</v>
      </c>
    </row>
    <row r="106" spans="2:36" x14ac:dyDescent="0.25">
      <c r="B106" s="74" t="s">
        <v>365</v>
      </c>
      <c r="C106" s="253">
        <v>1</v>
      </c>
      <c r="D106" s="11"/>
      <c r="E106" s="251" t="s">
        <v>221</v>
      </c>
      <c r="F106" s="254">
        <v>1</v>
      </c>
      <c r="H106" s="251" t="s">
        <v>385</v>
      </c>
      <c r="I106" s="254">
        <v>1</v>
      </c>
      <c r="K106" s="251" t="s">
        <v>239</v>
      </c>
      <c r="L106" s="254">
        <v>1</v>
      </c>
      <c r="AC106" s="251" t="s">
        <v>390</v>
      </c>
      <c r="AD106" s="254">
        <v>1</v>
      </c>
      <c r="AF106" s="74" t="s">
        <v>237</v>
      </c>
      <c r="AG106" s="253">
        <v>2</v>
      </c>
      <c r="AI106" s="74" t="s">
        <v>418</v>
      </c>
      <c r="AJ106" s="253">
        <v>2</v>
      </c>
    </row>
    <row r="107" spans="2:36" x14ac:dyDescent="0.25">
      <c r="B107" s="74" t="s">
        <v>270</v>
      </c>
      <c r="C107" s="253">
        <v>1</v>
      </c>
      <c r="D107" s="11"/>
      <c r="E107" s="251" t="s">
        <v>258</v>
      </c>
      <c r="F107" s="254">
        <v>1</v>
      </c>
      <c r="H107" s="251" t="s">
        <v>245</v>
      </c>
      <c r="I107" s="254">
        <v>1</v>
      </c>
      <c r="K107" s="256" t="s">
        <v>42</v>
      </c>
      <c r="L107" s="257">
        <v>22656</v>
      </c>
      <c r="AC107" s="251" t="s">
        <v>244</v>
      </c>
      <c r="AD107" s="254">
        <v>1</v>
      </c>
      <c r="AF107" s="74" t="s">
        <v>389</v>
      </c>
      <c r="AG107" s="253">
        <v>2</v>
      </c>
      <c r="AI107" s="74" t="s">
        <v>419</v>
      </c>
      <c r="AJ107" s="253">
        <v>2</v>
      </c>
    </row>
    <row r="108" spans="2:36" x14ac:dyDescent="0.25">
      <c r="B108" s="74" t="s">
        <v>420</v>
      </c>
      <c r="C108" s="253">
        <v>1</v>
      </c>
      <c r="D108" s="11"/>
      <c r="E108" s="251" t="s">
        <v>274</v>
      </c>
      <c r="F108" s="254">
        <v>1</v>
      </c>
      <c r="H108" s="251" t="s">
        <v>408</v>
      </c>
      <c r="I108" s="254">
        <v>1</v>
      </c>
      <c r="AC108" s="251" t="s">
        <v>405</v>
      </c>
      <c r="AD108" s="254">
        <v>1</v>
      </c>
      <c r="AF108" s="74" t="s">
        <v>421</v>
      </c>
      <c r="AG108" s="253">
        <v>2</v>
      </c>
      <c r="AI108" s="74" t="s">
        <v>223</v>
      </c>
      <c r="AJ108" s="253">
        <v>1</v>
      </c>
    </row>
    <row r="109" spans="2:36" x14ac:dyDescent="0.25">
      <c r="B109" s="74" t="s">
        <v>385</v>
      </c>
      <c r="C109" s="253">
        <v>1</v>
      </c>
      <c r="D109" s="11"/>
      <c r="E109" s="251" t="s">
        <v>275</v>
      </c>
      <c r="F109" s="254">
        <v>1</v>
      </c>
      <c r="H109" s="251" t="s">
        <v>394</v>
      </c>
      <c r="I109" s="254">
        <v>1</v>
      </c>
      <c r="L109" s="11"/>
      <c r="AC109" s="251" t="s">
        <v>422</v>
      </c>
      <c r="AD109" s="254">
        <v>1</v>
      </c>
      <c r="AF109" s="74" t="s">
        <v>392</v>
      </c>
      <c r="AG109" s="253">
        <v>2</v>
      </c>
      <c r="AI109" s="74" t="s">
        <v>410</v>
      </c>
      <c r="AJ109" s="253">
        <v>1</v>
      </c>
    </row>
    <row r="110" spans="2:36" x14ac:dyDescent="0.25">
      <c r="B110" s="74" t="s">
        <v>388</v>
      </c>
      <c r="C110" s="253">
        <v>1</v>
      </c>
      <c r="D110" s="11"/>
      <c r="E110" s="251" t="s">
        <v>398</v>
      </c>
      <c r="F110" s="254">
        <v>1</v>
      </c>
      <c r="H110" s="251" t="s">
        <v>423</v>
      </c>
      <c r="I110" s="254">
        <v>1</v>
      </c>
      <c r="AC110" s="251" t="s">
        <v>221</v>
      </c>
      <c r="AD110" s="254">
        <v>1</v>
      </c>
      <c r="AF110" s="74" t="s">
        <v>266</v>
      </c>
      <c r="AG110" s="253">
        <v>1</v>
      </c>
      <c r="AI110" s="74" t="s">
        <v>424</v>
      </c>
      <c r="AJ110" s="253">
        <v>1</v>
      </c>
    </row>
    <row r="111" spans="2:36" x14ac:dyDescent="0.25">
      <c r="B111" s="74" t="s">
        <v>244</v>
      </c>
      <c r="C111" s="253">
        <v>1</v>
      </c>
      <c r="D111" s="11"/>
      <c r="E111" s="251" t="s">
        <v>425</v>
      </c>
      <c r="F111" s="254">
        <v>1</v>
      </c>
      <c r="H111" s="251" t="s">
        <v>204</v>
      </c>
      <c r="I111" s="254">
        <v>1</v>
      </c>
      <c r="AC111" s="251" t="s">
        <v>381</v>
      </c>
      <c r="AD111" s="254">
        <v>1</v>
      </c>
      <c r="AF111" s="74" t="s">
        <v>241</v>
      </c>
      <c r="AG111" s="253">
        <v>1</v>
      </c>
      <c r="AI111" s="74" t="s">
        <v>386</v>
      </c>
      <c r="AJ111" s="253">
        <v>1</v>
      </c>
    </row>
    <row r="112" spans="2:36" x14ac:dyDescent="0.25">
      <c r="B112" s="74" t="s">
        <v>221</v>
      </c>
      <c r="C112" s="253">
        <v>1</v>
      </c>
      <c r="D112" s="11"/>
      <c r="E112" s="251" t="s">
        <v>282</v>
      </c>
      <c r="F112" s="254">
        <v>1</v>
      </c>
      <c r="H112" s="251" t="s">
        <v>389</v>
      </c>
      <c r="I112" s="254">
        <v>1</v>
      </c>
      <c r="AC112" s="251" t="s">
        <v>398</v>
      </c>
      <c r="AD112" s="254">
        <v>1</v>
      </c>
      <c r="AF112" s="74" t="s">
        <v>426</v>
      </c>
      <c r="AG112" s="253">
        <v>1</v>
      </c>
      <c r="AI112" s="74" t="s">
        <v>383</v>
      </c>
      <c r="AJ112" s="253">
        <v>1</v>
      </c>
    </row>
    <row r="113" spans="2:36" x14ac:dyDescent="0.25">
      <c r="B113" s="74" t="s">
        <v>427</v>
      </c>
      <c r="C113" s="253">
        <v>1</v>
      </c>
      <c r="D113" s="11"/>
      <c r="E113" s="251" t="s">
        <v>213</v>
      </c>
      <c r="F113" s="254">
        <v>1</v>
      </c>
      <c r="H113" s="251" t="s">
        <v>175</v>
      </c>
      <c r="I113" s="254">
        <v>1</v>
      </c>
      <c r="AC113" s="251" t="s">
        <v>394</v>
      </c>
      <c r="AD113" s="254">
        <v>1</v>
      </c>
      <c r="AF113" s="74" t="s">
        <v>428</v>
      </c>
      <c r="AG113" s="253">
        <v>1</v>
      </c>
      <c r="AI113" s="74" t="s">
        <v>429</v>
      </c>
      <c r="AJ113" s="253">
        <v>1</v>
      </c>
    </row>
    <row r="114" spans="2:36" x14ac:dyDescent="0.25">
      <c r="B114" s="74" t="s">
        <v>430</v>
      </c>
      <c r="C114" s="253">
        <v>1</v>
      </c>
      <c r="D114" s="11"/>
      <c r="E114" s="251" t="s">
        <v>227</v>
      </c>
      <c r="F114" s="254">
        <v>1</v>
      </c>
      <c r="H114" s="251" t="s">
        <v>431</v>
      </c>
      <c r="I114" s="254">
        <v>1</v>
      </c>
      <c r="AC114" s="251" t="s">
        <v>351</v>
      </c>
      <c r="AD114" s="254">
        <v>1</v>
      </c>
      <c r="AF114" s="74" t="s">
        <v>420</v>
      </c>
      <c r="AG114" s="253">
        <v>1</v>
      </c>
      <c r="AI114" s="74" t="s">
        <v>257</v>
      </c>
      <c r="AJ114" s="253">
        <v>1</v>
      </c>
    </row>
    <row r="115" spans="2:36" x14ac:dyDescent="0.25">
      <c r="B115" s="74" t="s">
        <v>432</v>
      </c>
      <c r="C115" s="253">
        <v>1</v>
      </c>
      <c r="D115" s="11"/>
      <c r="E115" s="251" t="s">
        <v>395</v>
      </c>
      <c r="F115" s="254">
        <v>1</v>
      </c>
      <c r="H115" s="251" t="s">
        <v>393</v>
      </c>
      <c r="I115" s="254">
        <v>1</v>
      </c>
      <c r="AC115" s="251" t="s">
        <v>421</v>
      </c>
      <c r="AD115" s="254">
        <v>1</v>
      </c>
      <c r="AF115" s="74" t="s">
        <v>242</v>
      </c>
      <c r="AG115" s="253">
        <v>1</v>
      </c>
      <c r="AI115" s="74" t="s">
        <v>371</v>
      </c>
      <c r="AJ115" s="253">
        <v>1</v>
      </c>
    </row>
    <row r="116" spans="2:36" x14ac:dyDescent="0.25">
      <c r="B116" s="74" t="s">
        <v>421</v>
      </c>
      <c r="C116" s="253">
        <v>1</v>
      </c>
      <c r="D116" s="11"/>
      <c r="E116" s="251" t="s">
        <v>284</v>
      </c>
      <c r="F116" s="254">
        <v>1</v>
      </c>
      <c r="H116" s="251" t="s">
        <v>433</v>
      </c>
      <c r="I116" s="254">
        <v>1</v>
      </c>
      <c r="AC116" s="251" t="s">
        <v>434</v>
      </c>
      <c r="AD116" s="254">
        <v>1</v>
      </c>
      <c r="AF116" s="74" t="s">
        <v>219</v>
      </c>
      <c r="AG116" s="253">
        <v>1</v>
      </c>
      <c r="AI116" s="74" t="s">
        <v>435</v>
      </c>
      <c r="AJ116" s="253">
        <v>1</v>
      </c>
    </row>
    <row r="117" spans="2:36" x14ac:dyDescent="0.25">
      <c r="B117" s="74" t="s">
        <v>434</v>
      </c>
      <c r="C117" s="253">
        <v>1</v>
      </c>
      <c r="D117" s="11"/>
      <c r="E117" s="251" t="s">
        <v>436</v>
      </c>
      <c r="F117" s="254">
        <v>1</v>
      </c>
      <c r="H117" s="251" t="s">
        <v>437</v>
      </c>
      <c r="I117" s="254">
        <v>1</v>
      </c>
      <c r="AC117" s="251" t="s">
        <v>438</v>
      </c>
      <c r="AD117" s="254">
        <v>1</v>
      </c>
      <c r="AF117" s="74" t="s">
        <v>360</v>
      </c>
      <c r="AG117" s="253">
        <v>1</v>
      </c>
      <c r="AI117" s="74" t="s">
        <v>439</v>
      </c>
      <c r="AJ117" s="253">
        <v>1</v>
      </c>
    </row>
    <row r="118" spans="2:36" x14ac:dyDescent="0.25">
      <c r="B118" s="74" t="s">
        <v>373</v>
      </c>
      <c r="C118" s="253">
        <v>1</v>
      </c>
      <c r="D118" s="11"/>
      <c r="E118" s="251" t="s">
        <v>373</v>
      </c>
      <c r="F118" s="254">
        <v>1</v>
      </c>
      <c r="H118" s="256" t="s">
        <v>42</v>
      </c>
      <c r="I118" s="257">
        <v>43770</v>
      </c>
      <c r="AC118" s="256" t="s">
        <v>42</v>
      </c>
      <c r="AD118" s="257">
        <v>24671</v>
      </c>
      <c r="AF118" s="74" t="s">
        <v>244</v>
      </c>
      <c r="AG118" s="253">
        <v>1</v>
      </c>
      <c r="AI118" s="74" t="s">
        <v>213</v>
      </c>
      <c r="AJ118" s="253">
        <v>1</v>
      </c>
    </row>
    <row r="119" spans="2:36" x14ac:dyDescent="0.25">
      <c r="B119" s="74" t="s">
        <v>357</v>
      </c>
      <c r="C119" s="253">
        <v>1</v>
      </c>
      <c r="D119" s="11"/>
      <c r="E119" s="251" t="s">
        <v>418</v>
      </c>
      <c r="F119" s="254">
        <v>1</v>
      </c>
      <c r="AF119" s="74" t="s">
        <v>222</v>
      </c>
      <c r="AG119" s="253">
        <v>1</v>
      </c>
      <c r="AI119" s="74" t="s">
        <v>423</v>
      </c>
      <c r="AJ119" s="253">
        <v>1</v>
      </c>
    </row>
    <row r="120" spans="2:36" x14ac:dyDescent="0.25">
      <c r="B120" s="258" t="s">
        <v>42</v>
      </c>
      <c r="C120" s="259">
        <v>57745</v>
      </c>
      <c r="D120" s="11"/>
      <c r="E120" s="251" t="s">
        <v>440</v>
      </c>
      <c r="F120" s="254">
        <v>1</v>
      </c>
      <c r="I120" s="11"/>
      <c r="AD120" s="11"/>
      <c r="AF120" s="74" t="s">
        <v>274</v>
      </c>
      <c r="AG120" s="253">
        <v>1</v>
      </c>
      <c r="AI120" s="74" t="s">
        <v>389</v>
      </c>
      <c r="AJ120" s="253">
        <v>1</v>
      </c>
    </row>
    <row r="121" spans="2:36" x14ac:dyDescent="0.25">
      <c r="D121" s="11"/>
      <c r="E121" s="251" t="s">
        <v>441</v>
      </c>
      <c r="F121" s="254">
        <v>1</v>
      </c>
      <c r="AF121" s="74" t="s">
        <v>374</v>
      </c>
      <c r="AG121" s="253">
        <v>1</v>
      </c>
      <c r="AI121" s="74" t="s">
        <v>442</v>
      </c>
      <c r="AJ121" s="253">
        <v>1</v>
      </c>
    </row>
    <row r="122" spans="2:36" x14ac:dyDescent="0.25">
      <c r="C122" s="11"/>
      <c r="D122" s="260"/>
      <c r="E122" s="256" t="s">
        <v>42</v>
      </c>
      <c r="F122" s="257">
        <v>53566</v>
      </c>
      <c r="AF122" s="74" t="s">
        <v>246</v>
      </c>
      <c r="AG122" s="253">
        <v>1</v>
      </c>
      <c r="AI122" s="74" t="s">
        <v>432</v>
      </c>
      <c r="AJ122" s="253">
        <v>1</v>
      </c>
    </row>
    <row r="123" spans="2:36" x14ac:dyDescent="0.25">
      <c r="AF123" s="74" t="s">
        <v>381</v>
      </c>
      <c r="AG123" s="253">
        <v>1</v>
      </c>
      <c r="AI123" s="74" t="s">
        <v>289</v>
      </c>
      <c r="AJ123" s="253">
        <v>1</v>
      </c>
    </row>
    <row r="124" spans="2:36" x14ac:dyDescent="0.25">
      <c r="F124" s="11"/>
      <c r="AF124" s="74" t="s">
        <v>261</v>
      </c>
      <c r="AG124" s="253">
        <v>1</v>
      </c>
      <c r="AI124" s="74" t="s">
        <v>291</v>
      </c>
      <c r="AJ124" s="253">
        <v>1</v>
      </c>
    </row>
    <row r="125" spans="2:36" x14ac:dyDescent="0.25">
      <c r="AF125" s="74" t="s">
        <v>372</v>
      </c>
      <c r="AG125" s="253">
        <v>1</v>
      </c>
      <c r="AI125" s="261" t="s">
        <v>2</v>
      </c>
      <c r="AJ125" s="262">
        <f>SUM(AJ4:AJ124)</f>
        <v>37378</v>
      </c>
    </row>
    <row r="126" spans="2:36" x14ac:dyDescent="0.25">
      <c r="AF126" s="74" t="s">
        <v>398</v>
      </c>
      <c r="AG126" s="253">
        <v>1</v>
      </c>
    </row>
    <row r="127" spans="2:36" x14ac:dyDescent="0.25">
      <c r="AF127" s="74" t="s">
        <v>250</v>
      </c>
      <c r="AG127" s="253">
        <v>1</v>
      </c>
      <c r="AJ127" s="11"/>
    </row>
    <row r="128" spans="2:36" x14ac:dyDescent="0.25">
      <c r="AF128" s="74" t="s">
        <v>370</v>
      </c>
      <c r="AG128" s="253">
        <v>1</v>
      </c>
    </row>
    <row r="129" spans="32:33" x14ac:dyDescent="0.25">
      <c r="AF129" s="74" t="s">
        <v>430</v>
      </c>
      <c r="AG129" s="253">
        <v>1</v>
      </c>
    </row>
    <row r="130" spans="32:33" x14ac:dyDescent="0.25">
      <c r="AF130" s="74" t="s">
        <v>406</v>
      </c>
      <c r="AG130" s="253">
        <v>1</v>
      </c>
    </row>
    <row r="131" spans="32:33" x14ac:dyDescent="0.25">
      <c r="AF131" s="74" t="s">
        <v>282</v>
      </c>
      <c r="AG131" s="253">
        <v>1</v>
      </c>
    </row>
    <row r="132" spans="32:33" x14ac:dyDescent="0.25">
      <c r="AF132" s="74" t="s">
        <v>213</v>
      </c>
      <c r="AG132" s="253">
        <v>1</v>
      </c>
    </row>
    <row r="133" spans="32:33" x14ac:dyDescent="0.25">
      <c r="AF133" s="74" t="s">
        <v>423</v>
      </c>
      <c r="AG133" s="253">
        <v>1</v>
      </c>
    </row>
    <row r="134" spans="32:33" x14ac:dyDescent="0.25">
      <c r="AF134" s="74" t="s">
        <v>395</v>
      </c>
      <c r="AG134" s="253">
        <v>1</v>
      </c>
    </row>
    <row r="135" spans="32:33" x14ac:dyDescent="0.25">
      <c r="AF135" s="74" t="s">
        <v>162</v>
      </c>
      <c r="AG135" s="253">
        <v>1</v>
      </c>
    </row>
    <row r="136" spans="32:33" x14ac:dyDescent="0.25">
      <c r="AF136" s="74" t="s">
        <v>263</v>
      </c>
      <c r="AG136" s="253">
        <v>1</v>
      </c>
    </row>
    <row r="137" spans="32:33" x14ac:dyDescent="0.25">
      <c r="AF137" s="74" t="s">
        <v>443</v>
      </c>
      <c r="AG137" s="253">
        <v>1</v>
      </c>
    </row>
    <row r="138" spans="32:33" x14ac:dyDescent="0.25">
      <c r="AF138" s="74" t="s">
        <v>238</v>
      </c>
      <c r="AG138" s="253">
        <v>1</v>
      </c>
    </row>
    <row r="139" spans="32:33" x14ac:dyDescent="0.25">
      <c r="AF139" s="74" t="s">
        <v>433</v>
      </c>
      <c r="AG139" s="253">
        <v>1</v>
      </c>
    </row>
    <row r="140" spans="32:33" x14ac:dyDescent="0.25">
      <c r="AF140" s="74" t="s">
        <v>289</v>
      </c>
      <c r="AG140" s="253">
        <v>1</v>
      </c>
    </row>
    <row r="141" spans="32:33" x14ac:dyDescent="0.25">
      <c r="AF141" s="258" t="s">
        <v>42</v>
      </c>
      <c r="AG141" s="259">
        <f>SUM(AG4:AG140)</f>
        <v>45019</v>
      </c>
    </row>
    <row r="143" spans="32:33" x14ac:dyDescent="0.25">
      <c r="AG143" s="11"/>
    </row>
  </sheetData>
  <mergeCells count="12">
    <mergeCell ref="Q2:R2"/>
    <mergeCell ref="B2:C2"/>
    <mergeCell ref="E2:F2"/>
    <mergeCell ref="H2:I2"/>
    <mergeCell ref="K2:L2"/>
    <mergeCell ref="N2:O2"/>
    <mergeCell ref="AI2:AJ2"/>
    <mergeCell ref="T2:U2"/>
    <mergeCell ref="W2:X2"/>
    <mergeCell ref="Z2:AA2"/>
    <mergeCell ref="AC2:AD2"/>
    <mergeCell ref="AF2:A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Alvarez Bustos</dc:creator>
  <cp:lastModifiedBy>Ximena Alvarez</cp:lastModifiedBy>
  <cp:lastPrinted>2022-05-27T15:12:57Z</cp:lastPrinted>
  <dcterms:created xsi:type="dcterms:W3CDTF">2013-01-08T20:36:20Z</dcterms:created>
  <dcterms:modified xsi:type="dcterms:W3CDTF">2026-02-03T20:03:42Z</dcterms:modified>
</cp:coreProperties>
</file>